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gavinwilson/Downloads/EmployeeSampleData/"/>
    </mc:Choice>
  </mc:AlternateContent>
  <xr:revisionPtr revIDLastSave="0" documentId="13_ncr:1_{E899CB0F-8F44-CC44-91EA-01B8BA52C1D5}" xr6:coauthVersionLast="47" xr6:coauthVersionMax="47" xr10:uidLastSave="{00000000-0000-0000-0000-000000000000}"/>
  <bookViews>
    <workbookView xWindow="0" yWindow="0" windowWidth="33600" windowHeight="21000" xr2:uid="{00000000-000D-0000-FFFF-FFFF00000000}"/>
  </bookViews>
  <sheets>
    <sheet name="Overview" sheetId="26" r:id="rId1"/>
    <sheet name="Sales Dashboard" sheetId="25" r:id="rId2"/>
    <sheet name="pvt_tables" sheetId="18" r:id="rId3"/>
    <sheet name="Order Data" sheetId="17" r:id="rId4"/>
    <sheet name="Customer Data" sheetId="13" r:id="rId5"/>
    <sheet name="Product Data" sheetId="2" r:id="rId6"/>
  </sheets>
  <definedNames>
    <definedName name="_xlnm._FilterDatabase" localSheetId="3" hidden="1">'Order Data'!$A$1:$O$1001</definedName>
    <definedName name="_xlnm._FilterDatabase" localSheetId="5" hidden="1">'Product Data'!$A$1:$G$49</definedName>
    <definedName name="Slicer_Year">#N/A</definedName>
  </definedNames>
  <calcPr calcId="191028"/>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5" i="18" l="1"/>
  <c r="BD16" i="18"/>
  <c r="BD17" i="18"/>
  <c r="BD18" i="18"/>
  <c r="BD14" i="18"/>
  <c r="BC14" i="18"/>
  <c r="BD10" i="18"/>
  <c r="BD11" i="18"/>
  <c r="BD12" i="18"/>
  <c r="BD13" i="18"/>
  <c r="BD9" i="18"/>
  <c r="BC9" i="18"/>
  <c r="BD5" i="18"/>
  <c r="BD6" i="18"/>
  <c r="BD7" i="18"/>
  <c r="BD8" i="18"/>
  <c r="BD4" i="18"/>
  <c r="BC4" i="18"/>
  <c r="BC15" i="18"/>
  <c r="BC16" i="18"/>
  <c r="BC17" i="18"/>
  <c r="BC18" i="18"/>
  <c r="BC13" i="18"/>
  <c r="BC10" i="18"/>
  <c r="BC11" i="18"/>
  <c r="BC12" i="18"/>
  <c r="BC5" i="18"/>
  <c r="BC6" i="18"/>
  <c r="BC7" i="18"/>
  <c r="BC8" i="18"/>
  <c r="AS4" i="18" l="1"/>
  <c r="AS5" i="18"/>
  <c r="AR5" i="18"/>
  <c r="AR4" i="18"/>
  <c r="Z18" i="18"/>
  <c r="AI5" i="18" l="1"/>
  <c r="AI6" i="18"/>
  <c r="AI7" i="18"/>
  <c r="AI4" i="18"/>
  <c r="AH4" i="18"/>
  <c r="AH5" i="18"/>
  <c r="AH6" i="18"/>
  <c r="AH7" i="18"/>
  <c r="O4" i="18"/>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174" i="17"/>
  <c r="B175" i="17"/>
  <c r="B176" i="17"/>
  <c r="B177" i="17"/>
  <c r="B178" i="17"/>
  <c r="B179" i="17"/>
  <c r="B180" i="17"/>
  <c r="B181" i="17"/>
  <c r="B182" i="17"/>
  <c r="B183" i="17"/>
  <c r="B184" i="17"/>
  <c r="B18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B253" i="17"/>
  <c r="B254" i="17"/>
  <c r="B255" i="17"/>
  <c r="B256" i="17"/>
  <c r="B257" i="17"/>
  <c r="B258" i="17"/>
  <c r="B259" i="17"/>
  <c r="B260" i="17"/>
  <c r="B261" i="17"/>
  <c r="B262" i="17"/>
  <c r="B263" i="17"/>
  <c r="B264" i="17"/>
  <c r="B265" i="17"/>
  <c r="B266" i="17"/>
  <c r="B267" i="17"/>
  <c r="B268" i="17"/>
  <c r="B269" i="17"/>
  <c r="B270" i="17"/>
  <c r="B271" i="17"/>
  <c r="B272" i="17"/>
  <c r="B273" i="17"/>
  <c r="B274" i="17"/>
  <c r="B275" i="17"/>
  <c r="B276" i="17"/>
  <c r="B277" i="17"/>
  <c r="B278" i="17"/>
  <c r="B279" i="17"/>
  <c r="B280" i="17"/>
  <c r="B281" i="17"/>
  <c r="B282" i="17"/>
  <c r="B283" i="17"/>
  <c r="B284" i="17"/>
  <c r="B285" i="17"/>
  <c r="B286" i="17"/>
  <c r="B287" i="17"/>
  <c r="B288" i="17"/>
  <c r="B289" i="17"/>
  <c r="B290" i="17"/>
  <c r="B291" i="17"/>
  <c r="B292" i="17"/>
  <c r="B293" i="17"/>
  <c r="B294" i="17"/>
  <c r="B295" i="17"/>
  <c r="B296" i="17"/>
  <c r="B297" i="17"/>
  <c r="B298" i="17"/>
  <c r="B299" i="17"/>
  <c r="B300" i="17"/>
  <c r="B301" i="17"/>
  <c r="B302" i="17"/>
  <c r="B303" i="17"/>
  <c r="B304" i="17"/>
  <c r="B305" i="17"/>
  <c r="B306" i="17"/>
  <c r="B307" i="17"/>
  <c r="B308" i="17"/>
  <c r="B309" i="17"/>
  <c r="B310" i="17"/>
  <c r="B311" i="17"/>
  <c r="B312" i="17"/>
  <c r="B313" i="17"/>
  <c r="B314" i="17"/>
  <c r="B315" i="17"/>
  <c r="B316" i="17"/>
  <c r="B317" i="17"/>
  <c r="B318" i="17"/>
  <c r="B319" i="17"/>
  <c r="B320" i="17"/>
  <c r="B321" i="17"/>
  <c r="B322" i="17"/>
  <c r="B323" i="17"/>
  <c r="B324" i="17"/>
  <c r="B325" i="17"/>
  <c r="B326" i="17"/>
  <c r="B327" i="17"/>
  <c r="B328" i="17"/>
  <c r="B329" i="17"/>
  <c r="B330" i="17"/>
  <c r="B331" i="17"/>
  <c r="B332" i="17"/>
  <c r="B333" i="17"/>
  <c r="B334" i="17"/>
  <c r="B335" i="17"/>
  <c r="B336" i="17"/>
  <c r="B337" i="17"/>
  <c r="B338" i="17"/>
  <c r="B339" i="17"/>
  <c r="B340" i="17"/>
  <c r="B341" i="17"/>
  <c r="B342" i="17"/>
  <c r="B343" i="17"/>
  <c r="B344" i="17"/>
  <c r="B345" i="17"/>
  <c r="B346" i="17"/>
  <c r="B347" i="17"/>
  <c r="B348" i="17"/>
  <c r="B349" i="17"/>
  <c r="B350" i="17"/>
  <c r="B351" i="17"/>
  <c r="B352" i="17"/>
  <c r="B353" i="17"/>
  <c r="B354" i="17"/>
  <c r="B355" i="17"/>
  <c r="B356" i="17"/>
  <c r="B357" i="17"/>
  <c r="B358" i="17"/>
  <c r="B359" i="17"/>
  <c r="B360" i="17"/>
  <c r="B361" i="17"/>
  <c r="B362" i="17"/>
  <c r="B363" i="17"/>
  <c r="B364" i="17"/>
  <c r="B365" i="17"/>
  <c r="B366" i="17"/>
  <c r="B367" i="17"/>
  <c r="B368" i="17"/>
  <c r="B369" i="17"/>
  <c r="B370" i="17"/>
  <c r="B371" i="17"/>
  <c r="B372" i="17"/>
  <c r="B373" i="17"/>
  <c r="B374" i="17"/>
  <c r="B375" i="17"/>
  <c r="B376" i="17"/>
  <c r="B377" i="17"/>
  <c r="B378" i="17"/>
  <c r="B379" i="17"/>
  <c r="B380" i="17"/>
  <c r="B381" i="17"/>
  <c r="B382" i="17"/>
  <c r="B383" i="17"/>
  <c r="B384" i="17"/>
  <c r="B385" i="17"/>
  <c r="B386" i="17"/>
  <c r="B387" i="17"/>
  <c r="B388" i="17"/>
  <c r="B389" i="17"/>
  <c r="B390" i="17"/>
  <c r="B391" i="17"/>
  <c r="B392" i="17"/>
  <c r="B393" i="17"/>
  <c r="B394" i="17"/>
  <c r="B395" i="17"/>
  <c r="B396" i="17"/>
  <c r="B397" i="17"/>
  <c r="B398" i="17"/>
  <c r="B399" i="17"/>
  <c r="B400" i="17"/>
  <c r="B401" i="17"/>
  <c r="B402" i="17"/>
  <c r="B403" i="17"/>
  <c r="B404" i="17"/>
  <c r="B405" i="17"/>
  <c r="B406" i="17"/>
  <c r="B407" i="17"/>
  <c r="B408" i="17"/>
  <c r="B409" i="17"/>
  <c r="B410" i="17"/>
  <c r="B411" i="17"/>
  <c r="B412" i="17"/>
  <c r="B413" i="17"/>
  <c r="B414" i="17"/>
  <c r="B415" i="17"/>
  <c r="B416" i="17"/>
  <c r="B417" i="17"/>
  <c r="B418" i="17"/>
  <c r="B419" i="17"/>
  <c r="B420" i="17"/>
  <c r="B421" i="17"/>
  <c r="B422" i="17"/>
  <c r="B423" i="17"/>
  <c r="B424" i="17"/>
  <c r="B425" i="17"/>
  <c r="B426" i="17"/>
  <c r="B427" i="17"/>
  <c r="B428" i="17"/>
  <c r="B429" i="17"/>
  <c r="B430" i="17"/>
  <c r="B431" i="17"/>
  <c r="B432" i="17"/>
  <c r="B433" i="17"/>
  <c r="B434" i="17"/>
  <c r="B435" i="17"/>
  <c r="B436" i="17"/>
  <c r="B437" i="17"/>
  <c r="B438" i="17"/>
  <c r="B439" i="17"/>
  <c r="B440" i="17"/>
  <c r="B441" i="17"/>
  <c r="B442" i="17"/>
  <c r="B443" i="17"/>
  <c r="B444" i="17"/>
  <c r="B445" i="17"/>
  <c r="B446" i="17"/>
  <c r="B447" i="17"/>
  <c r="B448" i="17"/>
  <c r="B449" i="17"/>
  <c r="B450" i="17"/>
  <c r="B451" i="17"/>
  <c r="B452" i="17"/>
  <c r="B453" i="17"/>
  <c r="B454" i="17"/>
  <c r="B455" i="17"/>
  <c r="B456" i="17"/>
  <c r="B457" i="17"/>
  <c r="B458" i="17"/>
  <c r="B459" i="17"/>
  <c r="B460" i="17"/>
  <c r="B461" i="17"/>
  <c r="B462" i="17"/>
  <c r="B463" i="17"/>
  <c r="B464" i="17"/>
  <c r="B465" i="17"/>
  <c r="B466" i="17"/>
  <c r="B467" i="17"/>
  <c r="B468" i="17"/>
  <c r="B469" i="17"/>
  <c r="B470" i="17"/>
  <c r="B471" i="17"/>
  <c r="B472" i="17"/>
  <c r="B473" i="17"/>
  <c r="B474" i="17"/>
  <c r="B475" i="17"/>
  <c r="B476" i="17"/>
  <c r="B477" i="17"/>
  <c r="B478" i="17"/>
  <c r="B479" i="17"/>
  <c r="B480" i="17"/>
  <c r="B481" i="17"/>
  <c r="B482" i="17"/>
  <c r="B483" i="17"/>
  <c r="B484" i="17"/>
  <c r="B485" i="17"/>
  <c r="B486" i="17"/>
  <c r="B487" i="17"/>
  <c r="B488" i="17"/>
  <c r="B489" i="17"/>
  <c r="B490" i="17"/>
  <c r="B491" i="17"/>
  <c r="B492" i="17"/>
  <c r="B493" i="17"/>
  <c r="B494" i="17"/>
  <c r="B495" i="17"/>
  <c r="B496" i="17"/>
  <c r="B497" i="17"/>
  <c r="B498" i="17"/>
  <c r="B499" i="17"/>
  <c r="B500" i="17"/>
  <c r="B501" i="17"/>
  <c r="B502" i="17"/>
  <c r="B503" i="17"/>
  <c r="B504" i="17"/>
  <c r="B505" i="17"/>
  <c r="B506" i="17"/>
  <c r="B507" i="17"/>
  <c r="B508" i="17"/>
  <c r="B509" i="17"/>
  <c r="B510" i="17"/>
  <c r="B511" i="17"/>
  <c r="B512" i="17"/>
  <c r="B513" i="17"/>
  <c r="B514" i="17"/>
  <c r="B515" i="17"/>
  <c r="B516" i="17"/>
  <c r="B517" i="17"/>
  <c r="B518" i="17"/>
  <c r="B519" i="17"/>
  <c r="B520" i="17"/>
  <c r="B521" i="17"/>
  <c r="B522" i="17"/>
  <c r="B523" i="17"/>
  <c r="B524" i="17"/>
  <c r="B525" i="17"/>
  <c r="B526" i="17"/>
  <c r="B527" i="17"/>
  <c r="B528" i="17"/>
  <c r="B529" i="17"/>
  <c r="B530" i="17"/>
  <c r="B531" i="17"/>
  <c r="B532" i="17"/>
  <c r="B533" i="17"/>
  <c r="B534" i="17"/>
  <c r="B535" i="17"/>
  <c r="B536" i="17"/>
  <c r="B537" i="17"/>
  <c r="B538" i="17"/>
  <c r="B539" i="17"/>
  <c r="B540" i="17"/>
  <c r="B541" i="17"/>
  <c r="B542" i="17"/>
  <c r="B543" i="17"/>
  <c r="B544" i="17"/>
  <c r="B545" i="17"/>
  <c r="B546" i="17"/>
  <c r="B547" i="17"/>
  <c r="B548" i="17"/>
  <c r="B549" i="17"/>
  <c r="B550" i="17"/>
  <c r="B551" i="17"/>
  <c r="B552" i="17"/>
  <c r="B553" i="17"/>
  <c r="B554" i="17"/>
  <c r="B555" i="17"/>
  <c r="B556" i="17"/>
  <c r="B557" i="17"/>
  <c r="B558" i="17"/>
  <c r="B559" i="17"/>
  <c r="B560" i="17"/>
  <c r="B561" i="17"/>
  <c r="B562" i="17"/>
  <c r="B563" i="17"/>
  <c r="B564" i="17"/>
  <c r="B565" i="17"/>
  <c r="B566" i="17"/>
  <c r="B567" i="17"/>
  <c r="B568" i="17"/>
  <c r="B569" i="17"/>
  <c r="B570" i="17"/>
  <c r="B571" i="17"/>
  <c r="B572" i="17"/>
  <c r="B573" i="17"/>
  <c r="B574" i="17"/>
  <c r="B575" i="17"/>
  <c r="B576" i="17"/>
  <c r="B577" i="17"/>
  <c r="B578" i="17"/>
  <c r="B579" i="17"/>
  <c r="B580" i="17"/>
  <c r="B581" i="17"/>
  <c r="B582" i="17"/>
  <c r="B583" i="17"/>
  <c r="B584" i="17"/>
  <c r="B585" i="17"/>
  <c r="B586" i="17"/>
  <c r="B587" i="17"/>
  <c r="B588" i="17"/>
  <c r="B589" i="17"/>
  <c r="B590" i="17"/>
  <c r="B591" i="17"/>
  <c r="B592" i="17"/>
  <c r="B593" i="17"/>
  <c r="B594" i="17"/>
  <c r="B595" i="17"/>
  <c r="B596" i="17"/>
  <c r="B597" i="17"/>
  <c r="B598" i="17"/>
  <c r="B599" i="17"/>
  <c r="B600" i="17"/>
  <c r="B601" i="17"/>
  <c r="B602" i="17"/>
  <c r="B603" i="17"/>
  <c r="B604" i="17"/>
  <c r="B605" i="17"/>
  <c r="B606" i="17"/>
  <c r="B607" i="17"/>
  <c r="B608" i="17"/>
  <c r="B609" i="17"/>
  <c r="B610" i="17"/>
  <c r="B611" i="17"/>
  <c r="B612" i="17"/>
  <c r="B613" i="17"/>
  <c r="B614" i="17"/>
  <c r="B615" i="17"/>
  <c r="B616" i="17"/>
  <c r="B617" i="17"/>
  <c r="B618" i="17"/>
  <c r="B619" i="17"/>
  <c r="B620" i="17"/>
  <c r="B621" i="17"/>
  <c r="B622" i="17"/>
  <c r="B623" i="17"/>
  <c r="B624" i="17"/>
  <c r="B625" i="17"/>
  <c r="B626" i="17"/>
  <c r="B627" i="17"/>
  <c r="B628" i="17"/>
  <c r="B629" i="17"/>
  <c r="B630" i="17"/>
  <c r="B631" i="17"/>
  <c r="B632" i="17"/>
  <c r="B633" i="17"/>
  <c r="B634" i="17"/>
  <c r="B635" i="17"/>
  <c r="B636" i="17"/>
  <c r="B637" i="17"/>
  <c r="B638" i="17"/>
  <c r="B639" i="17"/>
  <c r="B640" i="17"/>
  <c r="B641" i="17"/>
  <c r="B642" i="17"/>
  <c r="B643" i="17"/>
  <c r="B644" i="17"/>
  <c r="B645" i="17"/>
  <c r="B646" i="17"/>
  <c r="B647" i="17"/>
  <c r="B648" i="17"/>
  <c r="B649" i="17"/>
  <c r="B650" i="17"/>
  <c r="B651" i="17"/>
  <c r="B652" i="17"/>
  <c r="B653" i="17"/>
  <c r="B654" i="17"/>
  <c r="B655" i="17"/>
  <c r="B656" i="17"/>
  <c r="B657" i="17"/>
  <c r="B658" i="17"/>
  <c r="B659" i="17"/>
  <c r="B660" i="17"/>
  <c r="B661" i="17"/>
  <c r="B662" i="17"/>
  <c r="B663" i="17"/>
  <c r="B664" i="17"/>
  <c r="B665" i="17"/>
  <c r="B666" i="17"/>
  <c r="B667" i="17"/>
  <c r="B668" i="17"/>
  <c r="B669" i="17"/>
  <c r="B670" i="17"/>
  <c r="B671" i="17"/>
  <c r="B672" i="17"/>
  <c r="B673" i="17"/>
  <c r="B674" i="17"/>
  <c r="B675" i="17"/>
  <c r="B676" i="17"/>
  <c r="B677" i="17"/>
  <c r="B678" i="17"/>
  <c r="B679" i="17"/>
  <c r="B680" i="17"/>
  <c r="B681" i="17"/>
  <c r="B682" i="17"/>
  <c r="B683" i="17"/>
  <c r="B684" i="17"/>
  <c r="B685" i="17"/>
  <c r="B686" i="17"/>
  <c r="B687" i="17"/>
  <c r="B688" i="17"/>
  <c r="B689" i="17"/>
  <c r="B690" i="17"/>
  <c r="B691" i="17"/>
  <c r="B692" i="17"/>
  <c r="B693" i="17"/>
  <c r="B694" i="17"/>
  <c r="B695" i="17"/>
  <c r="B696" i="17"/>
  <c r="B697" i="17"/>
  <c r="B698" i="17"/>
  <c r="B699" i="17"/>
  <c r="B700" i="17"/>
  <c r="B701" i="17"/>
  <c r="B702" i="17"/>
  <c r="B703" i="17"/>
  <c r="B704" i="17"/>
  <c r="B705" i="17"/>
  <c r="B706" i="17"/>
  <c r="B707" i="17"/>
  <c r="B708" i="17"/>
  <c r="B709" i="17"/>
  <c r="B710" i="17"/>
  <c r="B711" i="17"/>
  <c r="B712" i="17"/>
  <c r="B713" i="17"/>
  <c r="B714" i="17"/>
  <c r="B715" i="17"/>
  <c r="B716" i="17"/>
  <c r="B717" i="17"/>
  <c r="B718" i="17"/>
  <c r="B719" i="17"/>
  <c r="B720" i="17"/>
  <c r="B721" i="17"/>
  <c r="B722" i="17"/>
  <c r="B723" i="17"/>
  <c r="B724" i="17"/>
  <c r="B725" i="17"/>
  <c r="B726" i="17"/>
  <c r="B727" i="17"/>
  <c r="B728" i="17"/>
  <c r="B729" i="17"/>
  <c r="B730" i="17"/>
  <c r="B731" i="17"/>
  <c r="B732" i="17"/>
  <c r="B733" i="17"/>
  <c r="B734" i="17"/>
  <c r="B735" i="17"/>
  <c r="B736" i="17"/>
  <c r="B737" i="17"/>
  <c r="B738" i="17"/>
  <c r="B739" i="17"/>
  <c r="B740" i="17"/>
  <c r="B741" i="17"/>
  <c r="B742" i="17"/>
  <c r="B743" i="17"/>
  <c r="B744" i="17"/>
  <c r="B745" i="17"/>
  <c r="B746" i="17"/>
  <c r="B747" i="17"/>
  <c r="B748" i="17"/>
  <c r="B749" i="17"/>
  <c r="B750" i="17"/>
  <c r="B751" i="17"/>
  <c r="B752" i="17"/>
  <c r="B753" i="17"/>
  <c r="B754" i="17"/>
  <c r="B755" i="17"/>
  <c r="B756" i="17"/>
  <c r="B757" i="17"/>
  <c r="B758" i="17"/>
  <c r="B759" i="17"/>
  <c r="B760" i="17"/>
  <c r="B761" i="17"/>
  <c r="B762" i="17"/>
  <c r="B763" i="17"/>
  <c r="B764" i="17"/>
  <c r="B765" i="17"/>
  <c r="B766" i="17"/>
  <c r="B767" i="17"/>
  <c r="B768" i="17"/>
  <c r="B769" i="17"/>
  <c r="B770" i="17"/>
  <c r="B771" i="17"/>
  <c r="B772" i="17"/>
  <c r="B773" i="17"/>
  <c r="B774" i="17"/>
  <c r="B775" i="17"/>
  <c r="B776" i="17"/>
  <c r="B777" i="17"/>
  <c r="B778" i="17"/>
  <c r="B779" i="17"/>
  <c r="B780" i="17"/>
  <c r="B781" i="17"/>
  <c r="B782" i="17"/>
  <c r="B783" i="17"/>
  <c r="B784" i="17"/>
  <c r="B785" i="17"/>
  <c r="B786" i="17"/>
  <c r="B787" i="17"/>
  <c r="B788" i="17"/>
  <c r="B789" i="17"/>
  <c r="B790" i="17"/>
  <c r="B791" i="17"/>
  <c r="B792" i="17"/>
  <c r="B793" i="17"/>
  <c r="B794" i="17"/>
  <c r="B795" i="17"/>
  <c r="B796" i="17"/>
  <c r="B797" i="17"/>
  <c r="B798" i="17"/>
  <c r="B799" i="17"/>
  <c r="B800" i="17"/>
  <c r="B801" i="17"/>
  <c r="B802" i="17"/>
  <c r="B803" i="17"/>
  <c r="B804" i="17"/>
  <c r="B805" i="17"/>
  <c r="B806" i="17"/>
  <c r="B807" i="17"/>
  <c r="B808" i="17"/>
  <c r="B809" i="17"/>
  <c r="B810" i="17"/>
  <c r="B811" i="17"/>
  <c r="B812" i="17"/>
  <c r="B813" i="17"/>
  <c r="B814" i="17"/>
  <c r="B815" i="17"/>
  <c r="B816" i="17"/>
  <c r="B817" i="17"/>
  <c r="B818" i="17"/>
  <c r="B819" i="17"/>
  <c r="B820" i="17"/>
  <c r="B821" i="17"/>
  <c r="B822" i="17"/>
  <c r="B823" i="17"/>
  <c r="B824" i="17"/>
  <c r="B825" i="17"/>
  <c r="B826" i="17"/>
  <c r="B827" i="17"/>
  <c r="B828" i="17"/>
  <c r="B829" i="17"/>
  <c r="B830" i="17"/>
  <c r="B831" i="17"/>
  <c r="B832" i="17"/>
  <c r="B833" i="17"/>
  <c r="B834" i="17"/>
  <c r="B835" i="17"/>
  <c r="B836" i="17"/>
  <c r="B837" i="17"/>
  <c r="B838" i="17"/>
  <c r="B839" i="17"/>
  <c r="B840" i="17"/>
  <c r="B841" i="17"/>
  <c r="B842" i="17"/>
  <c r="B843" i="17"/>
  <c r="B844" i="17"/>
  <c r="B845" i="17"/>
  <c r="B846" i="17"/>
  <c r="B847" i="17"/>
  <c r="B848" i="17"/>
  <c r="B849" i="17"/>
  <c r="B850" i="17"/>
  <c r="B851" i="17"/>
  <c r="B852" i="17"/>
  <c r="B853" i="17"/>
  <c r="B854" i="17"/>
  <c r="B855" i="17"/>
  <c r="B856" i="17"/>
  <c r="B857" i="17"/>
  <c r="B858" i="17"/>
  <c r="B859" i="17"/>
  <c r="B860" i="17"/>
  <c r="B861" i="17"/>
  <c r="B862" i="17"/>
  <c r="B863" i="17"/>
  <c r="B864" i="17"/>
  <c r="B865" i="17"/>
  <c r="B866" i="17"/>
  <c r="B867" i="17"/>
  <c r="B868" i="17"/>
  <c r="B869" i="17"/>
  <c r="B870" i="17"/>
  <c r="B871" i="17"/>
  <c r="B872" i="17"/>
  <c r="B873" i="17"/>
  <c r="B874" i="17"/>
  <c r="B875" i="17"/>
  <c r="B876" i="17"/>
  <c r="B877" i="17"/>
  <c r="B878" i="17"/>
  <c r="B879" i="17"/>
  <c r="B880" i="17"/>
  <c r="B881" i="17"/>
  <c r="B882" i="17"/>
  <c r="B883" i="17"/>
  <c r="B884" i="17"/>
  <c r="B885" i="17"/>
  <c r="B886" i="17"/>
  <c r="B887" i="17"/>
  <c r="B888" i="17"/>
  <c r="B889" i="17"/>
  <c r="B890" i="17"/>
  <c r="B891" i="17"/>
  <c r="B892" i="17"/>
  <c r="B893" i="17"/>
  <c r="B894" i="17"/>
  <c r="B895" i="17"/>
  <c r="B896" i="17"/>
  <c r="B897" i="17"/>
  <c r="B898" i="17"/>
  <c r="B899" i="17"/>
  <c r="B900" i="17"/>
  <c r="B901" i="17"/>
  <c r="B902" i="17"/>
  <c r="B903" i="17"/>
  <c r="B904" i="17"/>
  <c r="B905" i="17"/>
  <c r="B906" i="17"/>
  <c r="B907" i="17"/>
  <c r="B908" i="17"/>
  <c r="B909" i="17"/>
  <c r="B910" i="17"/>
  <c r="B911" i="17"/>
  <c r="B912" i="17"/>
  <c r="B913" i="17"/>
  <c r="B914" i="17"/>
  <c r="B915" i="17"/>
  <c r="B916" i="17"/>
  <c r="B917" i="17"/>
  <c r="B918" i="17"/>
  <c r="B919" i="17"/>
  <c r="B920" i="17"/>
  <c r="B921" i="17"/>
  <c r="B922" i="17"/>
  <c r="B923" i="17"/>
  <c r="B924" i="17"/>
  <c r="B925" i="17"/>
  <c r="B926" i="17"/>
  <c r="B927" i="17"/>
  <c r="B928" i="17"/>
  <c r="B929" i="17"/>
  <c r="B930" i="17"/>
  <c r="B931" i="17"/>
  <c r="B932" i="17"/>
  <c r="B933" i="17"/>
  <c r="B934" i="17"/>
  <c r="B935" i="17"/>
  <c r="B936" i="17"/>
  <c r="B937" i="17"/>
  <c r="B938" i="17"/>
  <c r="B939" i="17"/>
  <c r="B940" i="17"/>
  <c r="B941" i="17"/>
  <c r="B942" i="17"/>
  <c r="B943" i="17"/>
  <c r="B944" i="17"/>
  <c r="B945" i="17"/>
  <c r="B946" i="17"/>
  <c r="B947" i="17"/>
  <c r="B948" i="17"/>
  <c r="B949" i="17"/>
  <c r="B950" i="17"/>
  <c r="B951" i="17"/>
  <c r="B952" i="17"/>
  <c r="B953" i="17"/>
  <c r="B954" i="17"/>
  <c r="B955" i="17"/>
  <c r="B956" i="17"/>
  <c r="B957" i="17"/>
  <c r="B958" i="17"/>
  <c r="B959" i="17"/>
  <c r="B960" i="17"/>
  <c r="B961" i="17"/>
  <c r="B962" i="17"/>
  <c r="B963" i="17"/>
  <c r="B964" i="17"/>
  <c r="B965" i="17"/>
  <c r="B966" i="17"/>
  <c r="B967" i="17"/>
  <c r="B968" i="17"/>
  <c r="B969" i="17"/>
  <c r="B970" i="17"/>
  <c r="B971" i="17"/>
  <c r="B972" i="17"/>
  <c r="B973" i="17"/>
  <c r="B974" i="17"/>
  <c r="B975" i="17"/>
  <c r="B976" i="17"/>
  <c r="B977" i="17"/>
  <c r="B978" i="17"/>
  <c r="B979" i="17"/>
  <c r="B980" i="17"/>
  <c r="B981" i="17"/>
  <c r="B982" i="17"/>
  <c r="B983" i="17"/>
  <c r="B984" i="17"/>
  <c r="B985" i="17"/>
  <c r="B986" i="17"/>
  <c r="B987" i="17"/>
  <c r="B988" i="17"/>
  <c r="B989" i="17"/>
  <c r="B990" i="17"/>
  <c r="B991" i="17"/>
  <c r="B992" i="17"/>
  <c r="B993" i="17"/>
  <c r="B994" i="17"/>
  <c r="B995" i="17"/>
  <c r="B996" i="17"/>
  <c r="B997" i="17"/>
  <c r="B998" i="17"/>
  <c r="B999" i="17"/>
  <c r="B1000" i="17"/>
  <c r="B1001" i="17"/>
  <c r="C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N5" i="18"/>
  <c r="N6" i="18"/>
  <c r="N4" i="18"/>
  <c r="K4" i="18"/>
  <c r="K5" i="18"/>
  <c r="K6" i="18"/>
  <c r="U4" i="18"/>
  <c r="V4" i="18" l="1"/>
  <c r="M4" i="18"/>
  <c r="L6" i="18"/>
  <c r="L5" i="18"/>
  <c r="M5" i="18"/>
  <c r="L4" i="18"/>
  <c r="M6" i="18"/>
  <c r="J17" i="17"/>
  <c r="I35" i="17" l="1"/>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K3" i="17"/>
  <c r="P3" i="17" s="1"/>
  <c r="L3" i="17"/>
  <c r="Q3" i="17" s="1"/>
  <c r="M3" i="17"/>
  <c r="N3" i="17"/>
  <c r="O3" i="17" s="1"/>
  <c r="K4" i="17"/>
  <c r="P4" i="17" s="1"/>
  <c r="L4" i="17"/>
  <c r="Q4" i="17" s="1"/>
  <c r="M4" i="17"/>
  <c r="N4" i="17"/>
  <c r="O4" i="17" s="1"/>
  <c r="K5" i="17"/>
  <c r="P5" i="17" s="1"/>
  <c r="L5" i="17"/>
  <c r="Q5" i="17" s="1"/>
  <c r="M5" i="17"/>
  <c r="N5" i="17"/>
  <c r="O5" i="17" s="1"/>
  <c r="K6" i="17"/>
  <c r="P6" i="17" s="1"/>
  <c r="L6" i="17"/>
  <c r="Q6" i="17" s="1"/>
  <c r="M6" i="17"/>
  <c r="N6" i="17"/>
  <c r="O6" i="17" s="1"/>
  <c r="K7" i="17"/>
  <c r="P7" i="17" s="1"/>
  <c r="L7" i="17"/>
  <c r="Q7" i="17" s="1"/>
  <c r="M7" i="17"/>
  <c r="N7" i="17"/>
  <c r="O7" i="17" s="1"/>
  <c r="K8" i="17"/>
  <c r="P8" i="17" s="1"/>
  <c r="L8" i="17"/>
  <c r="Q8" i="17" s="1"/>
  <c r="M8" i="17"/>
  <c r="N8" i="17"/>
  <c r="O8" i="17" s="1"/>
  <c r="K9" i="17"/>
  <c r="P9" i="17" s="1"/>
  <c r="L9" i="17"/>
  <c r="Q9" i="17" s="1"/>
  <c r="M9" i="17"/>
  <c r="N9" i="17"/>
  <c r="O9" i="17" s="1"/>
  <c r="K10" i="17"/>
  <c r="P10" i="17" s="1"/>
  <c r="L10" i="17"/>
  <c r="Q10" i="17" s="1"/>
  <c r="M10" i="17"/>
  <c r="N10" i="17"/>
  <c r="O10" i="17" s="1"/>
  <c r="K11" i="17"/>
  <c r="P11" i="17" s="1"/>
  <c r="L11" i="17"/>
  <c r="Q11" i="17" s="1"/>
  <c r="M11" i="17"/>
  <c r="N11" i="17"/>
  <c r="O11" i="17" s="1"/>
  <c r="K12" i="17"/>
  <c r="P12" i="17" s="1"/>
  <c r="L12" i="17"/>
  <c r="Q12" i="17" s="1"/>
  <c r="M12" i="17"/>
  <c r="N12" i="17"/>
  <c r="O12" i="17" s="1"/>
  <c r="K13" i="17"/>
  <c r="P13" i="17" s="1"/>
  <c r="L13" i="17"/>
  <c r="Q13" i="17" s="1"/>
  <c r="M13" i="17"/>
  <c r="N13" i="17"/>
  <c r="O13" i="17" s="1"/>
  <c r="K14" i="17"/>
  <c r="P14" i="17" s="1"/>
  <c r="L14" i="17"/>
  <c r="Q14" i="17" s="1"/>
  <c r="M14" i="17"/>
  <c r="N14" i="17"/>
  <c r="O14" i="17" s="1"/>
  <c r="K15" i="17"/>
  <c r="P15" i="17" s="1"/>
  <c r="L15" i="17"/>
  <c r="Q15" i="17" s="1"/>
  <c r="M15" i="17"/>
  <c r="N15" i="17"/>
  <c r="O15" i="17" s="1"/>
  <c r="K16" i="17"/>
  <c r="P16" i="17" s="1"/>
  <c r="L16" i="17"/>
  <c r="Q16" i="17" s="1"/>
  <c r="M16" i="17"/>
  <c r="N16" i="17"/>
  <c r="O16" i="17" s="1"/>
  <c r="K17" i="17"/>
  <c r="P17" i="17" s="1"/>
  <c r="L17" i="17"/>
  <c r="Q17" i="17" s="1"/>
  <c r="M17" i="17"/>
  <c r="N17" i="17"/>
  <c r="O17" i="17" s="1"/>
  <c r="K18" i="17"/>
  <c r="P18" i="17" s="1"/>
  <c r="L18" i="17"/>
  <c r="Q18" i="17" s="1"/>
  <c r="M18" i="17"/>
  <c r="N18" i="17"/>
  <c r="O18" i="17" s="1"/>
  <c r="K19" i="17"/>
  <c r="P19" i="17" s="1"/>
  <c r="L19" i="17"/>
  <c r="Q19" i="17" s="1"/>
  <c r="M19" i="17"/>
  <c r="N19" i="17"/>
  <c r="O19" i="17" s="1"/>
  <c r="K20" i="17"/>
  <c r="P20" i="17" s="1"/>
  <c r="L20" i="17"/>
  <c r="Q20" i="17" s="1"/>
  <c r="M20" i="17"/>
  <c r="N20" i="17"/>
  <c r="O20" i="17" s="1"/>
  <c r="K21" i="17"/>
  <c r="P21" i="17" s="1"/>
  <c r="L21" i="17"/>
  <c r="Q21" i="17" s="1"/>
  <c r="M21" i="17"/>
  <c r="N21" i="17"/>
  <c r="O21" i="17" s="1"/>
  <c r="K22" i="17"/>
  <c r="P22" i="17" s="1"/>
  <c r="L22" i="17"/>
  <c r="Q22" i="17" s="1"/>
  <c r="M22" i="17"/>
  <c r="N22" i="17"/>
  <c r="O22" i="17" s="1"/>
  <c r="K23" i="17"/>
  <c r="P23" i="17" s="1"/>
  <c r="L23" i="17"/>
  <c r="Q23" i="17" s="1"/>
  <c r="M23" i="17"/>
  <c r="N23" i="17"/>
  <c r="O23" i="17" s="1"/>
  <c r="K24" i="17"/>
  <c r="P24" i="17" s="1"/>
  <c r="L24" i="17"/>
  <c r="Q24" i="17" s="1"/>
  <c r="M24" i="17"/>
  <c r="N24" i="17"/>
  <c r="O24" i="17" s="1"/>
  <c r="K25" i="17"/>
  <c r="P25" i="17" s="1"/>
  <c r="L25" i="17"/>
  <c r="Q25" i="17" s="1"/>
  <c r="M25" i="17"/>
  <c r="N25" i="17"/>
  <c r="O25" i="17" s="1"/>
  <c r="K26" i="17"/>
  <c r="P26" i="17" s="1"/>
  <c r="L26" i="17"/>
  <c r="Q26" i="17" s="1"/>
  <c r="M26" i="17"/>
  <c r="N26" i="17"/>
  <c r="O26" i="17" s="1"/>
  <c r="K27" i="17"/>
  <c r="P27" i="17" s="1"/>
  <c r="L27" i="17"/>
  <c r="Q27" i="17" s="1"/>
  <c r="M27" i="17"/>
  <c r="N27" i="17"/>
  <c r="O27" i="17" s="1"/>
  <c r="K28" i="17"/>
  <c r="P28" i="17" s="1"/>
  <c r="L28" i="17"/>
  <c r="Q28" i="17" s="1"/>
  <c r="M28" i="17"/>
  <c r="N28" i="17"/>
  <c r="O28" i="17" s="1"/>
  <c r="K29" i="17"/>
  <c r="P29" i="17" s="1"/>
  <c r="L29" i="17"/>
  <c r="Q29" i="17" s="1"/>
  <c r="M29" i="17"/>
  <c r="N29" i="17"/>
  <c r="O29" i="17" s="1"/>
  <c r="K30" i="17"/>
  <c r="P30" i="17" s="1"/>
  <c r="L30" i="17"/>
  <c r="Q30" i="17" s="1"/>
  <c r="M30" i="17"/>
  <c r="N30" i="17"/>
  <c r="O30" i="17" s="1"/>
  <c r="K31" i="17"/>
  <c r="P31" i="17" s="1"/>
  <c r="L31" i="17"/>
  <c r="Q31" i="17" s="1"/>
  <c r="M31" i="17"/>
  <c r="N31" i="17"/>
  <c r="O31" i="17" s="1"/>
  <c r="K32" i="17"/>
  <c r="P32" i="17" s="1"/>
  <c r="L32" i="17"/>
  <c r="Q32" i="17" s="1"/>
  <c r="M32" i="17"/>
  <c r="N32" i="17"/>
  <c r="O32" i="17" s="1"/>
  <c r="K33" i="17"/>
  <c r="P33" i="17" s="1"/>
  <c r="L33" i="17"/>
  <c r="Q33" i="17" s="1"/>
  <c r="M33" i="17"/>
  <c r="N33" i="17"/>
  <c r="O33" i="17" s="1"/>
  <c r="K34" i="17"/>
  <c r="P34" i="17" s="1"/>
  <c r="L34" i="17"/>
  <c r="Q34" i="17" s="1"/>
  <c r="M34" i="17"/>
  <c r="N34" i="17"/>
  <c r="O34" i="17" s="1"/>
  <c r="K35" i="17"/>
  <c r="P35" i="17" s="1"/>
  <c r="L35" i="17"/>
  <c r="Q35" i="17" s="1"/>
  <c r="M35" i="17"/>
  <c r="N35" i="17"/>
  <c r="O35" i="17" s="1"/>
  <c r="K36" i="17"/>
  <c r="P36" i="17" s="1"/>
  <c r="L36" i="17"/>
  <c r="Q36" i="17" s="1"/>
  <c r="M36" i="17"/>
  <c r="N36" i="17"/>
  <c r="O36" i="17" s="1"/>
  <c r="K37" i="17"/>
  <c r="P37" i="17" s="1"/>
  <c r="L37" i="17"/>
  <c r="Q37" i="17" s="1"/>
  <c r="M37" i="17"/>
  <c r="N37" i="17"/>
  <c r="O37" i="17" s="1"/>
  <c r="K38" i="17"/>
  <c r="P38" i="17" s="1"/>
  <c r="L38" i="17"/>
  <c r="Q38" i="17" s="1"/>
  <c r="M38" i="17"/>
  <c r="N38" i="17"/>
  <c r="O38" i="17" s="1"/>
  <c r="K39" i="17"/>
  <c r="P39" i="17" s="1"/>
  <c r="L39" i="17"/>
  <c r="Q39" i="17" s="1"/>
  <c r="M39" i="17"/>
  <c r="N39" i="17"/>
  <c r="O39" i="17" s="1"/>
  <c r="K40" i="17"/>
  <c r="P40" i="17" s="1"/>
  <c r="L40" i="17"/>
  <c r="Q40" i="17" s="1"/>
  <c r="M40" i="17"/>
  <c r="N40" i="17"/>
  <c r="O40" i="17" s="1"/>
  <c r="K41" i="17"/>
  <c r="P41" i="17" s="1"/>
  <c r="L41" i="17"/>
  <c r="Q41" i="17" s="1"/>
  <c r="M41" i="17"/>
  <c r="N41" i="17"/>
  <c r="O41" i="17" s="1"/>
  <c r="K42" i="17"/>
  <c r="P42" i="17" s="1"/>
  <c r="L42" i="17"/>
  <c r="Q42" i="17" s="1"/>
  <c r="M42" i="17"/>
  <c r="N42" i="17"/>
  <c r="O42" i="17" s="1"/>
  <c r="K43" i="17"/>
  <c r="P43" i="17" s="1"/>
  <c r="L43" i="17"/>
  <c r="Q43" i="17" s="1"/>
  <c r="M43" i="17"/>
  <c r="N43" i="17"/>
  <c r="O43" i="17" s="1"/>
  <c r="K44" i="17"/>
  <c r="P44" i="17" s="1"/>
  <c r="L44" i="17"/>
  <c r="Q44" i="17" s="1"/>
  <c r="M44" i="17"/>
  <c r="N44" i="17"/>
  <c r="O44" i="17" s="1"/>
  <c r="K45" i="17"/>
  <c r="P45" i="17" s="1"/>
  <c r="L45" i="17"/>
  <c r="Q45" i="17" s="1"/>
  <c r="M45" i="17"/>
  <c r="N45" i="17"/>
  <c r="O45" i="17" s="1"/>
  <c r="K46" i="17"/>
  <c r="P46" i="17" s="1"/>
  <c r="L46" i="17"/>
  <c r="Q46" i="17" s="1"/>
  <c r="M46" i="17"/>
  <c r="N46" i="17"/>
  <c r="O46" i="17" s="1"/>
  <c r="K47" i="17"/>
  <c r="P47" i="17" s="1"/>
  <c r="L47" i="17"/>
  <c r="Q47" i="17" s="1"/>
  <c r="M47" i="17"/>
  <c r="N47" i="17"/>
  <c r="O47" i="17" s="1"/>
  <c r="K48" i="17"/>
  <c r="P48" i="17" s="1"/>
  <c r="L48" i="17"/>
  <c r="Q48" i="17" s="1"/>
  <c r="M48" i="17"/>
  <c r="N48" i="17"/>
  <c r="O48" i="17" s="1"/>
  <c r="K49" i="17"/>
  <c r="P49" i="17" s="1"/>
  <c r="L49" i="17"/>
  <c r="Q49" i="17" s="1"/>
  <c r="M49" i="17"/>
  <c r="N49" i="17"/>
  <c r="O49" i="17" s="1"/>
  <c r="K50" i="17"/>
  <c r="P50" i="17" s="1"/>
  <c r="L50" i="17"/>
  <c r="Q50" i="17" s="1"/>
  <c r="M50" i="17"/>
  <c r="N50" i="17"/>
  <c r="O50" i="17" s="1"/>
  <c r="K51" i="17"/>
  <c r="P51" i="17" s="1"/>
  <c r="L51" i="17"/>
  <c r="Q51" i="17" s="1"/>
  <c r="M51" i="17"/>
  <c r="N51" i="17"/>
  <c r="O51" i="17" s="1"/>
  <c r="K52" i="17"/>
  <c r="P52" i="17" s="1"/>
  <c r="L52" i="17"/>
  <c r="Q52" i="17" s="1"/>
  <c r="M52" i="17"/>
  <c r="N52" i="17"/>
  <c r="O52" i="17" s="1"/>
  <c r="K53" i="17"/>
  <c r="P53" i="17" s="1"/>
  <c r="L53" i="17"/>
  <c r="Q53" i="17" s="1"/>
  <c r="M53" i="17"/>
  <c r="N53" i="17"/>
  <c r="O53" i="17" s="1"/>
  <c r="K54" i="17"/>
  <c r="P54" i="17" s="1"/>
  <c r="L54" i="17"/>
  <c r="Q54" i="17" s="1"/>
  <c r="M54" i="17"/>
  <c r="N54" i="17"/>
  <c r="O54" i="17" s="1"/>
  <c r="K55" i="17"/>
  <c r="P55" i="17" s="1"/>
  <c r="L55" i="17"/>
  <c r="Q55" i="17" s="1"/>
  <c r="M55" i="17"/>
  <c r="N55" i="17"/>
  <c r="O55" i="17" s="1"/>
  <c r="K56" i="17"/>
  <c r="P56" i="17" s="1"/>
  <c r="L56" i="17"/>
  <c r="Q56" i="17" s="1"/>
  <c r="M56" i="17"/>
  <c r="N56" i="17"/>
  <c r="O56" i="17" s="1"/>
  <c r="K57" i="17"/>
  <c r="P57" i="17" s="1"/>
  <c r="L57" i="17"/>
  <c r="Q57" i="17" s="1"/>
  <c r="M57" i="17"/>
  <c r="N57" i="17"/>
  <c r="O57" i="17" s="1"/>
  <c r="K58" i="17"/>
  <c r="P58" i="17" s="1"/>
  <c r="L58" i="17"/>
  <c r="Q58" i="17" s="1"/>
  <c r="M58" i="17"/>
  <c r="N58" i="17"/>
  <c r="O58" i="17" s="1"/>
  <c r="K59" i="17"/>
  <c r="P59" i="17" s="1"/>
  <c r="L59" i="17"/>
  <c r="Q59" i="17" s="1"/>
  <c r="M59" i="17"/>
  <c r="N59" i="17"/>
  <c r="O59" i="17" s="1"/>
  <c r="K60" i="17"/>
  <c r="P60" i="17" s="1"/>
  <c r="L60" i="17"/>
  <c r="Q60" i="17" s="1"/>
  <c r="M60" i="17"/>
  <c r="N60" i="17"/>
  <c r="O60" i="17" s="1"/>
  <c r="K61" i="17"/>
  <c r="P61" i="17" s="1"/>
  <c r="L61" i="17"/>
  <c r="Q61" i="17" s="1"/>
  <c r="M61" i="17"/>
  <c r="N61" i="17"/>
  <c r="O61" i="17" s="1"/>
  <c r="K62" i="17"/>
  <c r="P62" i="17" s="1"/>
  <c r="L62" i="17"/>
  <c r="Q62" i="17" s="1"/>
  <c r="M62" i="17"/>
  <c r="N62" i="17"/>
  <c r="O62" i="17" s="1"/>
  <c r="K63" i="17"/>
  <c r="P63" i="17" s="1"/>
  <c r="L63" i="17"/>
  <c r="Q63" i="17" s="1"/>
  <c r="M63" i="17"/>
  <c r="N63" i="17"/>
  <c r="O63" i="17" s="1"/>
  <c r="K64" i="17"/>
  <c r="P64" i="17" s="1"/>
  <c r="L64" i="17"/>
  <c r="Q64" i="17" s="1"/>
  <c r="M64" i="17"/>
  <c r="N64" i="17"/>
  <c r="O64" i="17" s="1"/>
  <c r="K65" i="17"/>
  <c r="P65" i="17" s="1"/>
  <c r="L65" i="17"/>
  <c r="Q65" i="17" s="1"/>
  <c r="M65" i="17"/>
  <c r="N65" i="17"/>
  <c r="O65" i="17" s="1"/>
  <c r="K66" i="17"/>
  <c r="P66" i="17" s="1"/>
  <c r="L66" i="17"/>
  <c r="Q66" i="17" s="1"/>
  <c r="M66" i="17"/>
  <c r="N66" i="17"/>
  <c r="O66" i="17" s="1"/>
  <c r="K67" i="17"/>
  <c r="P67" i="17" s="1"/>
  <c r="L67" i="17"/>
  <c r="Q67" i="17" s="1"/>
  <c r="M67" i="17"/>
  <c r="N67" i="17"/>
  <c r="O67" i="17" s="1"/>
  <c r="K68" i="17"/>
  <c r="P68" i="17" s="1"/>
  <c r="L68" i="17"/>
  <c r="Q68" i="17" s="1"/>
  <c r="M68" i="17"/>
  <c r="N68" i="17"/>
  <c r="O68" i="17" s="1"/>
  <c r="K69" i="17"/>
  <c r="P69" i="17" s="1"/>
  <c r="L69" i="17"/>
  <c r="Q69" i="17" s="1"/>
  <c r="M69" i="17"/>
  <c r="N69" i="17"/>
  <c r="O69" i="17" s="1"/>
  <c r="K70" i="17"/>
  <c r="P70" i="17" s="1"/>
  <c r="L70" i="17"/>
  <c r="Q70" i="17" s="1"/>
  <c r="M70" i="17"/>
  <c r="N70" i="17"/>
  <c r="O70" i="17" s="1"/>
  <c r="K71" i="17"/>
  <c r="P71" i="17" s="1"/>
  <c r="L71" i="17"/>
  <c r="Q71" i="17" s="1"/>
  <c r="M71" i="17"/>
  <c r="N71" i="17"/>
  <c r="O71" i="17" s="1"/>
  <c r="K72" i="17"/>
  <c r="P72" i="17" s="1"/>
  <c r="L72" i="17"/>
  <c r="Q72" i="17" s="1"/>
  <c r="M72" i="17"/>
  <c r="N72" i="17"/>
  <c r="O72" i="17" s="1"/>
  <c r="K73" i="17"/>
  <c r="P73" i="17" s="1"/>
  <c r="L73" i="17"/>
  <c r="Q73" i="17" s="1"/>
  <c r="M73" i="17"/>
  <c r="N73" i="17"/>
  <c r="O73" i="17" s="1"/>
  <c r="K74" i="17"/>
  <c r="P74" i="17" s="1"/>
  <c r="L74" i="17"/>
  <c r="Q74" i="17" s="1"/>
  <c r="M74" i="17"/>
  <c r="N74" i="17"/>
  <c r="O74" i="17" s="1"/>
  <c r="K75" i="17"/>
  <c r="P75" i="17" s="1"/>
  <c r="L75" i="17"/>
  <c r="Q75" i="17" s="1"/>
  <c r="M75" i="17"/>
  <c r="N75" i="17"/>
  <c r="O75" i="17" s="1"/>
  <c r="K76" i="17"/>
  <c r="P76" i="17" s="1"/>
  <c r="L76" i="17"/>
  <c r="Q76" i="17" s="1"/>
  <c r="M76" i="17"/>
  <c r="N76" i="17"/>
  <c r="O76" i="17" s="1"/>
  <c r="K77" i="17"/>
  <c r="P77" i="17" s="1"/>
  <c r="L77" i="17"/>
  <c r="Q77" i="17" s="1"/>
  <c r="M77" i="17"/>
  <c r="N77" i="17"/>
  <c r="O77" i="17" s="1"/>
  <c r="K78" i="17"/>
  <c r="P78" i="17" s="1"/>
  <c r="L78" i="17"/>
  <c r="Q78" i="17" s="1"/>
  <c r="M78" i="17"/>
  <c r="N78" i="17"/>
  <c r="O78" i="17" s="1"/>
  <c r="K79" i="17"/>
  <c r="P79" i="17" s="1"/>
  <c r="L79" i="17"/>
  <c r="Q79" i="17" s="1"/>
  <c r="M79" i="17"/>
  <c r="N79" i="17"/>
  <c r="O79" i="17" s="1"/>
  <c r="K80" i="17"/>
  <c r="P80" i="17" s="1"/>
  <c r="L80" i="17"/>
  <c r="Q80" i="17" s="1"/>
  <c r="M80" i="17"/>
  <c r="N80" i="17"/>
  <c r="O80" i="17" s="1"/>
  <c r="K81" i="17"/>
  <c r="P81" i="17" s="1"/>
  <c r="L81" i="17"/>
  <c r="Q81" i="17" s="1"/>
  <c r="M81" i="17"/>
  <c r="N81" i="17"/>
  <c r="O81" i="17" s="1"/>
  <c r="K82" i="17"/>
  <c r="P82" i="17" s="1"/>
  <c r="L82" i="17"/>
  <c r="Q82" i="17" s="1"/>
  <c r="M82" i="17"/>
  <c r="N82" i="17"/>
  <c r="O82" i="17" s="1"/>
  <c r="K83" i="17"/>
  <c r="P83" i="17" s="1"/>
  <c r="L83" i="17"/>
  <c r="Q83" i="17" s="1"/>
  <c r="M83" i="17"/>
  <c r="N83" i="17"/>
  <c r="O83" i="17" s="1"/>
  <c r="K84" i="17"/>
  <c r="P84" i="17" s="1"/>
  <c r="L84" i="17"/>
  <c r="Q84" i="17" s="1"/>
  <c r="M84" i="17"/>
  <c r="N84" i="17"/>
  <c r="O84" i="17" s="1"/>
  <c r="K85" i="17"/>
  <c r="P85" i="17" s="1"/>
  <c r="L85" i="17"/>
  <c r="Q85" i="17" s="1"/>
  <c r="M85" i="17"/>
  <c r="N85" i="17"/>
  <c r="O85" i="17" s="1"/>
  <c r="K86" i="17"/>
  <c r="P86" i="17" s="1"/>
  <c r="L86" i="17"/>
  <c r="Q86" i="17" s="1"/>
  <c r="M86" i="17"/>
  <c r="N86" i="17"/>
  <c r="O86" i="17" s="1"/>
  <c r="K87" i="17"/>
  <c r="P87" i="17" s="1"/>
  <c r="L87" i="17"/>
  <c r="Q87" i="17" s="1"/>
  <c r="M87" i="17"/>
  <c r="N87" i="17"/>
  <c r="O87" i="17" s="1"/>
  <c r="K88" i="17"/>
  <c r="P88" i="17" s="1"/>
  <c r="L88" i="17"/>
  <c r="Q88" i="17" s="1"/>
  <c r="M88" i="17"/>
  <c r="N88" i="17"/>
  <c r="O88" i="17" s="1"/>
  <c r="K89" i="17"/>
  <c r="P89" i="17" s="1"/>
  <c r="L89" i="17"/>
  <c r="Q89" i="17" s="1"/>
  <c r="M89" i="17"/>
  <c r="N89" i="17"/>
  <c r="O89" i="17" s="1"/>
  <c r="K90" i="17"/>
  <c r="P90" i="17" s="1"/>
  <c r="L90" i="17"/>
  <c r="Q90" i="17" s="1"/>
  <c r="M90" i="17"/>
  <c r="N90" i="17"/>
  <c r="O90" i="17" s="1"/>
  <c r="K91" i="17"/>
  <c r="P91" i="17" s="1"/>
  <c r="L91" i="17"/>
  <c r="Q91" i="17" s="1"/>
  <c r="M91" i="17"/>
  <c r="N91" i="17"/>
  <c r="O91" i="17" s="1"/>
  <c r="K92" i="17"/>
  <c r="P92" i="17" s="1"/>
  <c r="L92" i="17"/>
  <c r="Q92" i="17" s="1"/>
  <c r="M92" i="17"/>
  <c r="N92" i="17"/>
  <c r="O92" i="17" s="1"/>
  <c r="K93" i="17"/>
  <c r="P93" i="17" s="1"/>
  <c r="L93" i="17"/>
  <c r="Q93" i="17" s="1"/>
  <c r="M93" i="17"/>
  <c r="N93" i="17"/>
  <c r="O93" i="17" s="1"/>
  <c r="K94" i="17"/>
  <c r="P94" i="17" s="1"/>
  <c r="L94" i="17"/>
  <c r="Q94" i="17" s="1"/>
  <c r="M94" i="17"/>
  <c r="N94" i="17"/>
  <c r="O94" i="17" s="1"/>
  <c r="K95" i="17"/>
  <c r="P95" i="17" s="1"/>
  <c r="L95" i="17"/>
  <c r="Q95" i="17" s="1"/>
  <c r="M95" i="17"/>
  <c r="N95" i="17"/>
  <c r="O95" i="17" s="1"/>
  <c r="K96" i="17"/>
  <c r="P96" i="17" s="1"/>
  <c r="L96" i="17"/>
  <c r="Q96" i="17" s="1"/>
  <c r="M96" i="17"/>
  <c r="N96" i="17"/>
  <c r="O96" i="17" s="1"/>
  <c r="K97" i="17"/>
  <c r="P97" i="17" s="1"/>
  <c r="L97" i="17"/>
  <c r="Q97" i="17" s="1"/>
  <c r="M97" i="17"/>
  <c r="N97" i="17"/>
  <c r="O97" i="17" s="1"/>
  <c r="K98" i="17"/>
  <c r="P98" i="17" s="1"/>
  <c r="L98" i="17"/>
  <c r="Q98" i="17" s="1"/>
  <c r="M98" i="17"/>
  <c r="N98" i="17"/>
  <c r="O98" i="17" s="1"/>
  <c r="K99" i="17"/>
  <c r="P99" i="17" s="1"/>
  <c r="L99" i="17"/>
  <c r="Q99" i="17" s="1"/>
  <c r="M99" i="17"/>
  <c r="N99" i="17"/>
  <c r="O99" i="17" s="1"/>
  <c r="K100" i="17"/>
  <c r="P100" i="17" s="1"/>
  <c r="L100" i="17"/>
  <c r="Q100" i="17" s="1"/>
  <c r="M100" i="17"/>
  <c r="N100" i="17"/>
  <c r="O100" i="17" s="1"/>
  <c r="K101" i="17"/>
  <c r="P101" i="17" s="1"/>
  <c r="L101" i="17"/>
  <c r="Q101" i="17" s="1"/>
  <c r="M101" i="17"/>
  <c r="N101" i="17"/>
  <c r="O101" i="17" s="1"/>
  <c r="K102" i="17"/>
  <c r="P102" i="17" s="1"/>
  <c r="L102" i="17"/>
  <c r="Q102" i="17" s="1"/>
  <c r="M102" i="17"/>
  <c r="N102" i="17"/>
  <c r="O102" i="17" s="1"/>
  <c r="K103" i="17"/>
  <c r="P103" i="17" s="1"/>
  <c r="L103" i="17"/>
  <c r="Q103" i="17" s="1"/>
  <c r="M103" i="17"/>
  <c r="N103" i="17"/>
  <c r="O103" i="17" s="1"/>
  <c r="K104" i="17"/>
  <c r="P104" i="17" s="1"/>
  <c r="L104" i="17"/>
  <c r="Q104" i="17" s="1"/>
  <c r="M104" i="17"/>
  <c r="N104" i="17"/>
  <c r="O104" i="17" s="1"/>
  <c r="K105" i="17"/>
  <c r="P105" i="17" s="1"/>
  <c r="L105" i="17"/>
  <c r="Q105" i="17" s="1"/>
  <c r="M105" i="17"/>
  <c r="N105" i="17"/>
  <c r="O105" i="17" s="1"/>
  <c r="K106" i="17"/>
  <c r="P106" i="17" s="1"/>
  <c r="L106" i="17"/>
  <c r="Q106" i="17" s="1"/>
  <c r="M106" i="17"/>
  <c r="N106" i="17"/>
  <c r="O106" i="17" s="1"/>
  <c r="K107" i="17"/>
  <c r="P107" i="17" s="1"/>
  <c r="L107" i="17"/>
  <c r="Q107" i="17" s="1"/>
  <c r="M107" i="17"/>
  <c r="N107" i="17"/>
  <c r="O107" i="17" s="1"/>
  <c r="K108" i="17"/>
  <c r="P108" i="17" s="1"/>
  <c r="L108" i="17"/>
  <c r="Q108" i="17" s="1"/>
  <c r="M108" i="17"/>
  <c r="N108" i="17"/>
  <c r="O108" i="17" s="1"/>
  <c r="K109" i="17"/>
  <c r="P109" i="17" s="1"/>
  <c r="L109" i="17"/>
  <c r="Q109" i="17" s="1"/>
  <c r="M109" i="17"/>
  <c r="N109" i="17"/>
  <c r="O109" i="17" s="1"/>
  <c r="K110" i="17"/>
  <c r="P110" i="17" s="1"/>
  <c r="L110" i="17"/>
  <c r="Q110" i="17" s="1"/>
  <c r="M110" i="17"/>
  <c r="N110" i="17"/>
  <c r="O110" i="17" s="1"/>
  <c r="K111" i="17"/>
  <c r="P111" i="17" s="1"/>
  <c r="L111" i="17"/>
  <c r="Q111" i="17" s="1"/>
  <c r="M111" i="17"/>
  <c r="N111" i="17"/>
  <c r="O111" i="17" s="1"/>
  <c r="K112" i="17"/>
  <c r="P112" i="17" s="1"/>
  <c r="L112" i="17"/>
  <c r="Q112" i="17" s="1"/>
  <c r="M112" i="17"/>
  <c r="N112" i="17"/>
  <c r="O112" i="17" s="1"/>
  <c r="K113" i="17"/>
  <c r="P113" i="17" s="1"/>
  <c r="L113" i="17"/>
  <c r="Q113" i="17" s="1"/>
  <c r="M113" i="17"/>
  <c r="N113" i="17"/>
  <c r="O113" i="17" s="1"/>
  <c r="K114" i="17"/>
  <c r="P114" i="17" s="1"/>
  <c r="L114" i="17"/>
  <c r="Q114" i="17" s="1"/>
  <c r="M114" i="17"/>
  <c r="N114" i="17"/>
  <c r="O114" i="17" s="1"/>
  <c r="K115" i="17"/>
  <c r="P115" i="17" s="1"/>
  <c r="L115" i="17"/>
  <c r="Q115" i="17" s="1"/>
  <c r="M115" i="17"/>
  <c r="N115" i="17"/>
  <c r="O115" i="17" s="1"/>
  <c r="K116" i="17"/>
  <c r="P116" i="17" s="1"/>
  <c r="L116" i="17"/>
  <c r="Q116" i="17" s="1"/>
  <c r="M116" i="17"/>
  <c r="N116" i="17"/>
  <c r="O116" i="17" s="1"/>
  <c r="K117" i="17"/>
  <c r="P117" i="17" s="1"/>
  <c r="L117" i="17"/>
  <c r="Q117" i="17" s="1"/>
  <c r="M117" i="17"/>
  <c r="N117" i="17"/>
  <c r="O117" i="17" s="1"/>
  <c r="K118" i="17"/>
  <c r="P118" i="17" s="1"/>
  <c r="L118" i="17"/>
  <c r="Q118" i="17" s="1"/>
  <c r="M118" i="17"/>
  <c r="N118" i="17"/>
  <c r="O118" i="17" s="1"/>
  <c r="K119" i="17"/>
  <c r="P119" i="17" s="1"/>
  <c r="L119" i="17"/>
  <c r="Q119" i="17" s="1"/>
  <c r="M119" i="17"/>
  <c r="N119" i="17"/>
  <c r="O119" i="17" s="1"/>
  <c r="K120" i="17"/>
  <c r="P120" i="17" s="1"/>
  <c r="L120" i="17"/>
  <c r="Q120" i="17" s="1"/>
  <c r="M120" i="17"/>
  <c r="N120" i="17"/>
  <c r="O120" i="17" s="1"/>
  <c r="K121" i="17"/>
  <c r="P121" i="17" s="1"/>
  <c r="L121" i="17"/>
  <c r="Q121" i="17" s="1"/>
  <c r="M121" i="17"/>
  <c r="N121" i="17"/>
  <c r="O121" i="17" s="1"/>
  <c r="K122" i="17"/>
  <c r="P122" i="17" s="1"/>
  <c r="L122" i="17"/>
  <c r="Q122" i="17" s="1"/>
  <c r="M122" i="17"/>
  <c r="N122" i="17"/>
  <c r="O122" i="17" s="1"/>
  <c r="K123" i="17"/>
  <c r="P123" i="17" s="1"/>
  <c r="L123" i="17"/>
  <c r="Q123" i="17" s="1"/>
  <c r="M123" i="17"/>
  <c r="N123" i="17"/>
  <c r="O123" i="17" s="1"/>
  <c r="K124" i="17"/>
  <c r="P124" i="17" s="1"/>
  <c r="L124" i="17"/>
  <c r="Q124" i="17" s="1"/>
  <c r="M124" i="17"/>
  <c r="N124" i="17"/>
  <c r="O124" i="17" s="1"/>
  <c r="K125" i="17"/>
  <c r="P125" i="17" s="1"/>
  <c r="L125" i="17"/>
  <c r="Q125" i="17" s="1"/>
  <c r="M125" i="17"/>
  <c r="N125" i="17"/>
  <c r="O125" i="17" s="1"/>
  <c r="K126" i="17"/>
  <c r="P126" i="17" s="1"/>
  <c r="L126" i="17"/>
  <c r="Q126" i="17" s="1"/>
  <c r="M126" i="17"/>
  <c r="N126" i="17"/>
  <c r="O126" i="17" s="1"/>
  <c r="K127" i="17"/>
  <c r="P127" i="17" s="1"/>
  <c r="L127" i="17"/>
  <c r="Q127" i="17" s="1"/>
  <c r="M127" i="17"/>
  <c r="N127" i="17"/>
  <c r="O127" i="17" s="1"/>
  <c r="K128" i="17"/>
  <c r="P128" i="17" s="1"/>
  <c r="L128" i="17"/>
  <c r="Q128" i="17" s="1"/>
  <c r="M128" i="17"/>
  <c r="N128" i="17"/>
  <c r="O128" i="17" s="1"/>
  <c r="K129" i="17"/>
  <c r="P129" i="17" s="1"/>
  <c r="L129" i="17"/>
  <c r="Q129" i="17" s="1"/>
  <c r="M129" i="17"/>
  <c r="N129" i="17"/>
  <c r="O129" i="17" s="1"/>
  <c r="K130" i="17"/>
  <c r="P130" i="17" s="1"/>
  <c r="L130" i="17"/>
  <c r="Q130" i="17" s="1"/>
  <c r="M130" i="17"/>
  <c r="N130" i="17"/>
  <c r="O130" i="17" s="1"/>
  <c r="K131" i="17"/>
  <c r="P131" i="17" s="1"/>
  <c r="L131" i="17"/>
  <c r="Q131" i="17" s="1"/>
  <c r="M131" i="17"/>
  <c r="N131" i="17"/>
  <c r="O131" i="17" s="1"/>
  <c r="K132" i="17"/>
  <c r="P132" i="17" s="1"/>
  <c r="L132" i="17"/>
  <c r="Q132" i="17" s="1"/>
  <c r="M132" i="17"/>
  <c r="N132" i="17"/>
  <c r="O132" i="17" s="1"/>
  <c r="K133" i="17"/>
  <c r="P133" i="17" s="1"/>
  <c r="L133" i="17"/>
  <c r="Q133" i="17" s="1"/>
  <c r="M133" i="17"/>
  <c r="N133" i="17"/>
  <c r="O133" i="17" s="1"/>
  <c r="K134" i="17"/>
  <c r="P134" i="17" s="1"/>
  <c r="L134" i="17"/>
  <c r="Q134" i="17" s="1"/>
  <c r="M134" i="17"/>
  <c r="N134" i="17"/>
  <c r="O134" i="17" s="1"/>
  <c r="K135" i="17"/>
  <c r="P135" i="17" s="1"/>
  <c r="L135" i="17"/>
  <c r="Q135" i="17" s="1"/>
  <c r="M135" i="17"/>
  <c r="N135" i="17"/>
  <c r="O135" i="17" s="1"/>
  <c r="K136" i="17"/>
  <c r="P136" i="17" s="1"/>
  <c r="L136" i="17"/>
  <c r="Q136" i="17" s="1"/>
  <c r="M136" i="17"/>
  <c r="N136" i="17"/>
  <c r="O136" i="17" s="1"/>
  <c r="K137" i="17"/>
  <c r="P137" i="17" s="1"/>
  <c r="L137" i="17"/>
  <c r="Q137" i="17" s="1"/>
  <c r="M137" i="17"/>
  <c r="N137" i="17"/>
  <c r="O137" i="17" s="1"/>
  <c r="K138" i="17"/>
  <c r="P138" i="17" s="1"/>
  <c r="L138" i="17"/>
  <c r="Q138" i="17" s="1"/>
  <c r="M138" i="17"/>
  <c r="N138" i="17"/>
  <c r="O138" i="17" s="1"/>
  <c r="K139" i="17"/>
  <c r="P139" i="17" s="1"/>
  <c r="L139" i="17"/>
  <c r="Q139" i="17" s="1"/>
  <c r="M139" i="17"/>
  <c r="N139" i="17"/>
  <c r="O139" i="17" s="1"/>
  <c r="K140" i="17"/>
  <c r="P140" i="17" s="1"/>
  <c r="L140" i="17"/>
  <c r="Q140" i="17" s="1"/>
  <c r="M140" i="17"/>
  <c r="N140" i="17"/>
  <c r="O140" i="17" s="1"/>
  <c r="K141" i="17"/>
  <c r="P141" i="17" s="1"/>
  <c r="L141" i="17"/>
  <c r="Q141" i="17" s="1"/>
  <c r="M141" i="17"/>
  <c r="N141" i="17"/>
  <c r="O141" i="17" s="1"/>
  <c r="K142" i="17"/>
  <c r="P142" i="17" s="1"/>
  <c r="L142" i="17"/>
  <c r="Q142" i="17" s="1"/>
  <c r="M142" i="17"/>
  <c r="N142" i="17"/>
  <c r="O142" i="17" s="1"/>
  <c r="K143" i="17"/>
  <c r="P143" i="17" s="1"/>
  <c r="L143" i="17"/>
  <c r="Q143" i="17" s="1"/>
  <c r="M143" i="17"/>
  <c r="N143" i="17"/>
  <c r="O143" i="17" s="1"/>
  <c r="K144" i="17"/>
  <c r="P144" i="17" s="1"/>
  <c r="L144" i="17"/>
  <c r="Q144" i="17" s="1"/>
  <c r="M144" i="17"/>
  <c r="N144" i="17"/>
  <c r="O144" i="17" s="1"/>
  <c r="K145" i="17"/>
  <c r="P145" i="17" s="1"/>
  <c r="L145" i="17"/>
  <c r="Q145" i="17" s="1"/>
  <c r="M145" i="17"/>
  <c r="N145" i="17"/>
  <c r="O145" i="17" s="1"/>
  <c r="K146" i="17"/>
  <c r="P146" i="17" s="1"/>
  <c r="L146" i="17"/>
  <c r="Q146" i="17" s="1"/>
  <c r="M146" i="17"/>
  <c r="N146" i="17"/>
  <c r="O146" i="17" s="1"/>
  <c r="K147" i="17"/>
  <c r="P147" i="17" s="1"/>
  <c r="L147" i="17"/>
  <c r="Q147" i="17" s="1"/>
  <c r="M147" i="17"/>
  <c r="N147" i="17"/>
  <c r="O147" i="17" s="1"/>
  <c r="K148" i="17"/>
  <c r="P148" i="17" s="1"/>
  <c r="L148" i="17"/>
  <c r="Q148" i="17" s="1"/>
  <c r="M148" i="17"/>
  <c r="N148" i="17"/>
  <c r="O148" i="17" s="1"/>
  <c r="K149" i="17"/>
  <c r="P149" i="17" s="1"/>
  <c r="L149" i="17"/>
  <c r="Q149" i="17" s="1"/>
  <c r="M149" i="17"/>
  <c r="N149" i="17"/>
  <c r="O149" i="17" s="1"/>
  <c r="K150" i="17"/>
  <c r="P150" i="17" s="1"/>
  <c r="L150" i="17"/>
  <c r="Q150" i="17" s="1"/>
  <c r="M150" i="17"/>
  <c r="N150" i="17"/>
  <c r="O150" i="17" s="1"/>
  <c r="K151" i="17"/>
  <c r="P151" i="17" s="1"/>
  <c r="L151" i="17"/>
  <c r="Q151" i="17" s="1"/>
  <c r="M151" i="17"/>
  <c r="N151" i="17"/>
  <c r="O151" i="17" s="1"/>
  <c r="K152" i="17"/>
  <c r="P152" i="17" s="1"/>
  <c r="L152" i="17"/>
  <c r="Q152" i="17" s="1"/>
  <c r="M152" i="17"/>
  <c r="N152" i="17"/>
  <c r="O152" i="17" s="1"/>
  <c r="K153" i="17"/>
  <c r="P153" i="17" s="1"/>
  <c r="L153" i="17"/>
  <c r="Q153" i="17" s="1"/>
  <c r="M153" i="17"/>
  <c r="N153" i="17"/>
  <c r="O153" i="17" s="1"/>
  <c r="K154" i="17"/>
  <c r="P154" i="17" s="1"/>
  <c r="L154" i="17"/>
  <c r="Q154" i="17" s="1"/>
  <c r="M154" i="17"/>
  <c r="N154" i="17"/>
  <c r="O154" i="17" s="1"/>
  <c r="K155" i="17"/>
  <c r="P155" i="17" s="1"/>
  <c r="L155" i="17"/>
  <c r="Q155" i="17" s="1"/>
  <c r="M155" i="17"/>
  <c r="N155" i="17"/>
  <c r="O155" i="17" s="1"/>
  <c r="K156" i="17"/>
  <c r="P156" i="17" s="1"/>
  <c r="L156" i="17"/>
  <c r="Q156" i="17" s="1"/>
  <c r="M156" i="17"/>
  <c r="N156" i="17"/>
  <c r="O156" i="17" s="1"/>
  <c r="K157" i="17"/>
  <c r="P157" i="17" s="1"/>
  <c r="L157" i="17"/>
  <c r="Q157" i="17" s="1"/>
  <c r="M157" i="17"/>
  <c r="N157" i="17"/>
  <c r="O157" i="17" s="1"/>
  <c r="K158" i="17"/>
  <c r="P158" i="17" s="1"/>
  <c r="L158" i="17"/>
  <c r="Q158" i="17" s="1"/>
  <c r="M158" i="17"/>
  <c r="N158" i="17"/>
  <c r="O158" i="17" s="1"/>
  <c r="K159" i="17"/>
  <c r="P159" i="17" s="1"/>
  <c r="L159" i="17"/>
  <c r="Q159" i="17" s="1"/>
  <c r="M159" i="17"/>
  <c r="N159" i="17"/>
  <c r="O159" i="17" s="1"/>
  <c r="K160" i="17"/>
  <c r="P160" i="17" s="1"/>
  <c r="L160" i="17"/>
  <c r="Q160" i="17" s="1"/>
  <c r="M160" i="17"/>
  <c r="N160" i="17"/>
  <c r="O160" i="17" s="1"/>
  <c r="K161" i="17"/>
  <c r="P161" i="17" s="1"/>
  <c r="L161" i="17"/>
  <c r="Q161" i="17" s="1"/>
  <c r="M161" i="17"/>
  <c r="N161" i="17"/>
  <c r="O161" i="17" s="1"/>
  <c r="K162" i="17"/>
  <c r="P162" i="17" s="1"/>
  <c r="L162" i="17"/>
  <c r="Q162" i="17" s="1"/>
  <c r="M162" i="17"/>
  <c r="N162" i="17"/>
  <c r="O162" i="17" s="1"/>
  <c r="K163" i="17"/>
  <c r="P163" i="17" s="1"/>
  <c r="L163" i="17"/>
  <c r="Q163" i="17" s="1"/>
  <c r="M163" i="17"/>
  <c r="N163" i="17"/>
  <c r="O163" i="17" s="1"/>
  <c r="K164" i="17"/>
  <c r="P164" i="17" s="1"/>
  <c r="L164" i="17"/>
  <c r="Q164" i="17" s="1"/>
  <c r="M164" i="17"/>
  <c r="N164" i="17"/>
  <c r="O164" i="17" s="1"/>
  <c r="K165" i="17"/>
  <c r="P165" i="17" s="1"/>
  <c r="L165" i="17"/>
  <c r="Q165" i="17" s="1"/>
  <c r="M165" i="17"/>
  <c r="N165" i="17"/>
  <c r="O165" i="17" s="1"/>
  <c r="K166" i="17"/>
  <c r="P166" i="17" s="1"/>
  <c r="L166" i="17"/>
  <c r="Q166" i="17" s="1"/>
  <c r="M166" i="17"/>
  <c r="N166" i="17"/>
  <c r="O166" i="17" s="1"/>
  <c r="K167" i="17"/>
  <c r="P167" i="17" s="1"/>
  <c r="L167" i="17"/>
  <c r="Q167" i="17" s="1"/>
  <c r="M167" i="17"/>
  <c r="N167" i="17"/>
  <c r="O167" i="17" s="1"/>
  <c r="K168" i="17"/>
  <c r="P168" i="17" s="1"/>
  <c r="L168" i="17"/>
  <c r="Q168" i="17" s="1"/>
  <c r="M168" i="17"/>
  <c r="N168" i="17"/>
  <c r="O168" i="17" s="1"/>
  <c r="K169" i="17"/>
  <c r="P169" i="17" s="1"/>
  <c r="L169" i="17"/>
  <c r="Q169" i="17" s="1"/>
  <c r="M169" i="17"/>
  <c r="N169" i="17"/>
  <c r="O169" i="17" s="1"/>
  <c r="K170" i="17"/>
  <c r="P170" i="17" s="1"/>
  <c r="L170" i="17"/>
  <c r="Q170" i="17" s="1"/>
  <c r="M170" i="17"/>
  <c r="N170" i="17"/>
  <c r="O170" i="17" s="1"/>
  <c r="K171" i="17"/>
  <c r="P171" i="17" s="1"/>
  <c r="L171" i="17"/>
  <c r="Q171" i="17" s="1"/>
  <c r="M171" i="17"/>
  <c r="N171" i="17"/>
  <c r="O171" i="17" s="1"/>
  <c r="K172" i="17"/>
  <c r="P172" i="17" s="1"/>
  <c r="L172" i="17"/>
  <c r="Q172" i="17" s="1"/>
  <c r="M172" i="17"/>
  <c r="N172" i="17"/>
  <c r="O172" i="17" s="1"/>
  <c r="K173" i="17"/>
  <c r="P173" i="17" s="1"/>
  <c r="L173" i="17"/>
  <c r="Q173" i="17" s="1"/>
  <c r="M173" i="17"/>
  <c r="N173" i="17"/>
  <c r="O173" i="17" s="1"/>
  <c r="K174" i="17"/>
  <c r="P174" i="17" s="1"/>
  <c r="L174" i="17"/>
  <c r="Q174" i="17" s="1"/>
  <c r="M174" i="17"/>
  <c r="N174" i="17"/>
  <c r="O174" i="17" s="1"/>
  <c r="K175" i="17"/>
  <c r="P175" i="17" s="1"/>
  <c r="L175" i="17"/>
  <c r="Q175" i="17" s="1"/>
  <c r="M175" i="17"/>
  <c r="N175" i="17"/>
  <c r="O175" i="17" s="1"/>
  <c r="K176" i="17"/>
  <c r="P176" i="17" s="1"/>
  <c r="L176" i="17"/>
  <c r="Q176" i="17" s="1"/>
  <c r="M176" i="17"/>
  <c r="N176" i="17"/>
  <c r="O176" i="17" s="1"/>
  <c r="K177" i="17"/>
  <c r="P177" i="17" s="1"/>
  <c r="L177" i="17"/>
  <c r="Q177" i="17" s="1"/>
  <c r="M177" i="17"/>
  <c r="N177" i="17"/>
  <c r="O177" i="17" s="1"/>
  <c r="K178" i="17"/>
  <c r="P178" i="17" s="1"/>
  <c r="L178" i="17"/>
  <c r="Q178" i="17" s="1"/>
  <c r="M178" i="17"/>
  <c r="N178" i="17"/>
  <c r="O178" i="17" s="1"/>
  <c r="K179" i="17"/>
  <c r="P179" i="17" s="1"/>
  <c r="L179" i="17"/>
  <c r="Q179" i="17" s="1"/>
  <c r="M179" i="17"/>
  <c r="N179" i="17"/>
  <c r="O179" i="17" s="1"/>
  <c r="K180" i="17"/>
  <c r="P180" i="17" s="1"/>
  <c r="L180" i="17"/>
  <c r="Q180" i="17" s="1"/>
  <c r="M180" i="17"/>
  <c r="N180" i="17"/>
  <c r="O180" i="17" s="1"/>
  <c r="K181" i="17"/>
  <c r="P181" i="17" s="1"/>
  <c r="L181" i="17"/>
  <c r="Q181" i="17" s="1"/>
  <c r="M181" i="17"/>
  <c r="N181" i="17"/>
  <c r="O181" i="17" s="1"/>
  <c r="K182" i="17"/>
  <c r="P182" i="17" s="1"/>
  <c r="L182" i="17"/>
  <c r="Q182" i="17" s="1"/>
  <c r="M182" i="17"/>
  <c r="N182" i="17"/>
  <c r="O182" i="17" s="1"/>
  <c r="K183" i="17"/>
  <c r="P183" i="17" s="1"/>
  <c r="L183" i="17"/>
  <c r="Q183" i="17" s="1"/>
  <c r="M183" i="17"/>
  <c r="N183" i="17"/>
  <c r="O183" i="17" s="1"/>
  <c r="K184" i="17"/>
  <c r="P184" i="17" s="1"/>
  <c r="L184" i="17"/>
  <c r="Q184" i="17" s="1"/>
  <c r="M184" i="17"/>
  <c r="N184" i="17"/>
  <c r="O184" i="17" s="1"/>
  <c r="K185" i="17"/>
  <c r="P185" i="17" s="1"/>
  <c r="L185" i="17"/>
  <c r="Q185" i="17" s="1"/>
  <c r="M185" i="17"/>
  <c r="N185" i="17"/>
  <c r="O185" i="17" s="1"/>
  <c r="K186" i="17"/>
  <c r="P186" i="17" s="1"/>
  <c r="L186" i="17"/>
  <c r="Q186" i="17" s="1"/>
  <c r="M186" i="17"/>
  <c r="N186" i="17"/>
  <c r="O186" i="17" s="1"/>
  <c r="K187" i="17"/>
  <c r="P187" i="17" s="1"/>
  <c r="L187" i="17"/>
  <c r="Q187" i="17" s="1"/>
  <c r="M187" i="17"/>
  <c r="N187" i="17"/>
  <c r="O187" i="17" s="1"/>
  <c r="K188" i="17"/>
  <c r="P188" i="17" s="1"/>
  <c r="L188" i="17"/>
  <c r="Q188" i="17" s="1"/>
  <c r="M188" i="17"/>
  <c r="N188" i="17"/>
  <c r="O188" i="17" s="1"/>
  <c r="K189" i="17"/>
  <c r="P189" i="17" s="1"/>
  <c r="L189" i="17"/>
  <c r="Q189" i="17" s="1"/>
  <c r="M189" i="17"/>
  <c r="N189" i="17"/>
  <c r="O189" i="17" s="1"/>
  <c r="K190" i="17"/>
  <c r="P190" i="17" s="1"/>
  <c r="L190" i="17"/>
  <c r="Q190" i="17" s="1"/>
  <c r="M190" i="17"/>
  <c r="N190" i="17"/>
  <c r="O190" i="17" s="1"/>
  <c r="K191" i="17"/>
  <c r="P191" i="17" s="1"/>
  <c r="L191" i="17"/>
  <c r="Q191" i="17" s="1"/>
  <c r="M191" i="17"/>
  <c r="N191" i="17"/>
  <c r="O191" i="17" s="1"/>
  <c r="K192" i="17"/>
  <c r="P192" i="17" s="1"/>
  <c r="L192" i="17"/>
  <c r="Q192" i="17" s="1"/>
  <c r="M192" i="17"/>
  <c r="N192" i="17"/>
  <c r="O192" i="17" s="1"/>
  <c r="K193" i="17"/>
  <c r="P193" i="17" s="1"/>
  <c r="L193" i="17"/>
  <c r="Q193" i="17" s="1"/>
  <c r="M193" i="17"/>
  <c r="N193" i="17"/>
  <c r="O193" i="17" s="1"/>
  <c r="K194" i="17"/>
  <c r="P194" i="17" s="1"/>
  <c r="L194" i="17"/>
  <c r="Q194" i="17" s="1"/>
  <c r="M194" i="17"/>
  <c r="N194" i="17"/>
  <c r="O194" i="17" s="1"/>
  <c r="K195" i="17"/>
  <c r="P195" i="17" s="1"/>
  <c r="L195" i="17"/>
  <c r="Q195" i="17" s="1"/>
  <c r="M195" i="17"/>
  <c r="N195" i="17"/>
  <c r="O195" i="17" s="1"/>
  <c r="K196" i="17"/>
  <c r="P196" i="17" s="1"/>
  <c r="L196" i="17"/>
  <c r="Q196" i="17" s="1"/>
  <c r="M196" i="17"/>
  <c r="N196" i="17"/>
  <c r="O196" i="17" s="1"/>
  <c r="K197" i="17"/>
  <c r="P197" i="17" s="1"/>
  <c r="L197" i="17"/>
  <c r="Q197" i="17" s="1"/>
  <c r="M197" i="17"/>
  <c r="N197" i="17"/>
  <c r="O197" i="17" s="1"/>
  <c r="K198" i="17"/>
  <c r="P198" i="17" s="1"/>
  <c r="L198" i="17"/>
  <c r="Q198" i="17" s="1"/>
  <c r="M198" i="17"/>
  <c r="N198" i="17"/>
  <c r="O198" i="17" s="1"/>
  <c r="K199" i="17"/>
  <c r="P199" i="17" s="1"/>
  <c r="L199" i="17"/>
  <c r="Q199" i="17" s="1"/>
  <c r="M199" i="17"/>
  <c r="N199" i="17"/>
  <c r="O199" i="17" s="1"/>
  <c r="K200" i="17"/>
  <c r="P200" i="17" s="1"/>
  <c r="L200" i="17"/>
  <c r="Q200" i="17" s="1"/>
  <c r="M200" i="17"/>
  <c r="N200" i="17"/>
  <c r="O200" i="17" s="1"/>
  <c r="K201" i="17"/>
  <c r="P201" i="17" s="1"/>
  <c r="L201" i="17"/>
  <c r="Q201" i="17" s="1"/>
  <c r="M201" i="17"/>
  <c r="N201" i="17"/>
  <c r="O201" i="17" s="1"/>
  <c r="K202" i="17"/>
  <c r="P202" i="17" s="1"/>
  <c r="L202" i="17"/>
  <c r="Q202" i="17" s="1"/>
  <c r="M202" i="17"/>
  <c r="N202" i="17"/>
  <c r="O202" i="17" s="1"/>
  <c r="K203" i="17"/>
  <c r="P203" i="17" s="1"/>
  <c r="L203" i="17"/>
  <c r="Q203" i="17" s="1"/>
  <c r="M203" i="17"/>
  <c r="N203" i="17"/>
  <c r="O203" i="17" s="1"/>
  <c r="K204" i="17"/>
  <c r="P204" i="17" s="1"/>
  <c r="L204" i="17"/>
  <c r="Q204" i="17" s="1"/>
  <c r="M204" i="17"/>
  <c r="N204" i="17"/>
  <c r="O204" i="17" s="1"/>
  <c r="K205" i="17"/>
  <c r="P205" i="17" s="1"/>
  <c r="L205" i="17"/>
  <c r="Q205" i="17" s="1"/>
  <c r="M205" i="17"/>
  <c r="N205" i="17"/>
  <c r="O205" i="17" s="1"/>
  <c r="K206" i="17"/>
  <c r="P206" i="17" s="1"/>
  <c r="L206" i="17"/>
  <c r="Q206" i="17" s="1"/>
  <c r="M206" i="17"/>
  <c r="N206" i="17"/>
  <c r="O206" i="17" s="1"/>
  <c r="K207" i="17"/>
  <c r="P207" i="17" s="1"/>
  <c r="L207" i="17"/>
  <c r="Q207" i="17" s="1"/>
  <c r="M207" i="17"/>
  <c r="N207" i="17"/>
  <c r="O207" i="17" s="1"/>
  <c r="K208" i="17"/>
  <c r="P208" i="17" s="1"/>
  <c r="L208" i="17"/>
  <c r="Q208" i="17" s="1"/>
  <c r="M208" i="17"/>
  <c r="N208" i="17"/>
  <c r="O208" i="17" s="1"/>
  <c r="K209" i="17"/>
  <c r="P209" i="17" s="1"/>
  <c r="L209" i="17"/>
  <c r="Q209" i="17" s="1"/>
  <c r="M209" i="17"/>
  <c r="N209" i="17"/>
  <c r="O209" i="17" s="1"/>
  <c r="K210" i="17"/>
  <c r="P210" i="17" s="1"/>
  <c r="L210" i="17"/>
  <c r="Q210" i="17" s="1"/>
  <c r="M210" i="17"/>
  <c r="N210" i="17"/>
  <c r="O210" i="17" s="1"/>
  <c r="K211" i="17"/>
  <c r="P211" i="17" s="1"/>
  <c r="L211" i="17"/>
  <c r="Q211" i="17" s="1"/>
  <c r="M211" i="17"/>
  <c r="N211" i="17"/>
  <c r="O211" i="17" s="1"/>
  <c r="K212" i="17"/>
  <c r="P212" i="17" s="1"/>
  <c r="L212" i="17"/>
  <c r="Q212" i="17" s="1"/>
  <c r="M212" i="17"/>
  <c r="N212" i="17"/>
  <c r="O212" i="17" s="1"/>
  <c r="K213" i="17"/>
  <c r="P213" i="17" s="1"/>
  <c r="L213" i="17"/>
  <c r="Q213" i="17" s="1"/>
  <c r="M213" i="17"/>
  <c r="N213" i="17"/>
  <c r="O213" i="17" s="1"/>
  <c r="K214" i="17"/>
  <c r="P214" i="17" s="1"/>
  <c r="L214" i="17"/>
  <c r="Q214" i="17" s="1"/>
  <c r="M214" i="17"/>
  <c r="N214" i="17"/>
  <c r="O214" i="17" s="1"/>
  <c r="K215" i="17"/>
  <c r="P215" i="17" s="1"/>
  <c r="L215" i="17"/>
  <c r="Q215" i="17" s="1"/>
  <c r="M215" i="17"/>
  <c r="N215" i="17"/>
  <c r="O215" i="17" s="1"/>
  <c r="K216" i="17"/>
  <c r="P216" i="17" s="1"/>
  <c r="L216" i="17"/>
  <c r="Q216" i="17" s="1"/>
  <c r="M216" i="17"/>
  <c r="N216" i="17"/>
  <c r="O216" i="17" s="1"/>
  <c r="K217" i="17"/>
  <c r="P217" i="17" s="1"/>
  <c r="L217" i="17"/>
  <c r="Q217" i="17" s="1"/>
  <c r="M217" i="17"/>
  <c r="N217" i="17"/>
  <c r="O217" i="17" s="1"/>
  <c r="K218" i="17"/>
  <c r="P218" i="17" s="1"/>
  <c r="L218" i="17"/>
  <c r="Q218" i="17" s="1"/>
  <c r="M218" i="17"/>
  <c r="N218" i="17"/>
  <c r="O218" i="17" s="1"/>
  <c r="K219" i="17"/>
  <c r="P219" i="17" s="1"/>
  <c r="L219" i="17"/>
  <c r="Q219" i="17" s="1"/>
  <c r="M219" i="17"/>
  <c r="N219" i="17"/>
  <c r="O219" i="17" s="1"/>
  <c r="K220" i="17"/>
  <c r="P220" i="17" s="1"/>
  <c r="L220" i="17"/>
  <c r="Q220" i="17" s="1"/>
  <c r="M220" i="17"/>
  <c r="N220" i="17"/>
  <c r="O220" i="17" s="1"/>
  <c r="K221" i="17"/>
  <c r="P221" i="17" s="1"/>
  <c r="L221" i="17"/>
  <c r="Q221" i="17" s="1"/>
  <c r="M221" i="17"/>
  <c r="N221" i="17"/>
  <c r="O221" i="17" s="1"/>
  <c r="K222" i="17"/>
  <c r="P222" i="17" s="1"/>
  <c r="L222" i="17"/>
  <c r="Q222" i="17" s="1"/>
  <c r="M222" i="17"/>
  <c r="N222" i="17"/>
  <c r="O222" i="17" s="1"/>
  <c r="K223" i="17"/>
  <c r="P223" i="17" s="1"/>
  <c r="L223" i="17"/>
  <c r="Q223" i="17" s="1"/>
  <c r="M223" i="17"/>
  <c r="N223" i="17"/>
  <c r="O223" i="17" s="1"/>
  <c r="K224" i="17"/>
  <c r="P224" i="17" s="1"/>
  <c r="L224" i="17"/>
  <c r="Q224" i="17" s="1"/>
  <c r="M224" i="17"/>
  <c r="N224" i="17"/>
  <c r="O224" i="17" s="1"/>
  <c r="K225" i="17"/>
  <c r="P225" i="17" s="1"/>
  <c r="L225" i="17"/>
  <c r="Q225" i="17" s="1"/>
  <c r="M225" i="17"/>
  <c r="N225" i="17"/>
  <c r="O225" i="17" s="1"/>
  <c r="K226" i="17"/>
  <c r="P226" i="17" s="1"/>
  <c r="L226" i="17"/>
  <c r="Q226" i="17" s="1"/>
  <c r="M226" i="17"/>
  <c r="N226" i="17"/>
  <c r="O226" i="17" s="1"/>
  <c r="K227" i="17"/>
  <c r="P227" i="17" s="1"/>
  <c r="L227" i="17"/>
  <c r="Q227" i="17" s="1"/>
  <c r="M227" i="17"/>
  <c r="N227" i="17"/>
  <c r="O227" i="17" s="1"/>
  <c r="K228" i="17"/>
  <c r="P228" i="17" s="1"/>
  <c r="L228" i="17"/>
  <c r="Q228" i="17" s="1"/>
  <c r="M228" i="17"/>
  <c r="N228" i="17"/>
  <c r="O228" i="17" s="1"/>
  <c r="K229" i="17"/>
  <c r="P229" i="17" s="1"/>
  <c r="L229" i="17"/>
  <c r="Q229" i="17" s="1"/>
  <c r="M229" i="17"/>
  <c r="N229" i="17"/>
  <c r="O229" i="17" s="1"/>
  <c r="K230" i="17"/>
  <c r="P230" i="17" s="1"/>
  <c r="L230" i="17"/>
  <c r="Q230" i="17" s="1"/>
  <c r="M230" i="17"/>
  <c r="N230" i="17"/>
  <c r="O230" i="17" s="1"/>
  <c r="K231" i="17"/>
  <c r="P231" i="17" s="1"/>
  <c r="L231" i="17"/>
  <c r="Q231" i="17" s="1"/>
  <c r="M231" i="17"/>
  <c r="N231" i="17"/>
  <c r="O231" i="17" s="1"/>
  <c r="K232" i="17"/>
  <c r="P232" i="17" s="1"/>
  <c r="L232" i="17"/>
  <c r="Q232" i="17" s="1"/>
  <c r="M232" i="17"/>
  <c r="N232" i="17"/>
  <c r="O232" i="17" s="1"/>
  <c r="K233" i="17"/>
  <c r="P233" i="17" s="1"/>
  <c r="L233" i="17"/>
  <c r="Q233" i="17" s="1"/>
  <c r="M233" i="17"/>
  <c r="N233" i="17"/>
  <c r="O233" i="17" s="1"/>
  <c r="K234" i="17"/>
  <c r="P234" i="17" s="1"/>
  <c r="L234" i="17"/>
  <c r="Q234" i="17" s="1"/>
  <c r="M234" i="17"/>
  <c r="N234" i="17"/>
  <c r="O234" i="17" s="1"/>
  <c r="K235" i="17"/>
  <c r="P235" i="17" s="1"/>
  <c r="L235" i="17"/>
  <c r="Q235" i="17" s="1"/>
  <c r="M235" i="17"/>
  <c r="N235" i="17"/>
  <c r="O235" i="17" s="1"/>
  <c r="K236" i="17"/>
  <c r="P236" i="17" s="1"/>
  <c r="L236" i="17"/>
  <c r="Q236" i="17" s="1"/>
  <c r="M236" i="17"/>
  <c r="N236" i="17"/>
  <c r="O236" i="17" s="1"/>
  <c r="K237" i="17"/>
  <c r="P237" i="17" s="1"/>
  <c r="L237" i="17"/>
  <c r="Q237" i="17" s="1"/>
  <c r="M237" i="17"/>
  <c r="N237" i="17"/>
  <c r="O237" i="17" s="1"/>
  <c r="K238" i="17"/>
  <c r="P238" i="17" s="1"/>
  <c r="L238" i="17"/>
  <c r="Q238" i="17" s="1"/>
  <c r="M238" i="17"/>
  <c r="N238" i="17"/>
  <c r="O238" i="17" s="1"/>
  <c r="K239" i="17"/>
  <c r="P239" i="17" s="1"/>
  <c r="L239" i="17"/>
  <c r="Q239" i="17" s="1"/>
  <c r="M239" i="17"/>
  <c r="N239" i="17"/>
  <c r="O239" i="17" s="1"/>
  <c r="K240" i="17"/>
  <c r="P240" i="17" s="1"/>
  <c r="L240" i="17"/>
  <c r="Q240" i="17" s="1"/>
  <c r="M240" i="17"/>
  <c r="N240" i="17"/>
  <c r="O240" i="17" s="1"/>
  <c r="K241" i="17"/>
  <c r="P241" i="17" s="1"/>
  <c r="L241" i="17"/>
  <c r="Q241" i="17" s="1"/>
  <c r="M241" i="17"/>
  <c r="N241" i="17"/>
  <c r="O241" i="17" s="1"/>
  <c r="K242" i="17"/>
  <c r="P242" i="17" s="1"/>
  <c r="L242" i="17"/>
  <c r="Q242" i="17" s="1"/>
  <c r="M242" i="17"/>
  <c r="N242" i="17"/>
  <c r="O242" i="17" s="1"/>
  <c r="K243" i="17"/>
  <c r="P243" i="17" s="1"/>
  <c r="L243" i="17"/>
  <c r="Q243" i="17" s="1"/>
  <c r="M243" i="17"/>
  <c r="N243" i="17"/>
  <c r="O243" i="17" s="1"/>
  <c r="K244" i="17"/>
  <c r="P244" i="17" s="1"/>
  <c r="L244" i="17"/>
  <c r="Q244" i="17" s="1"/>
  <c r="M244" i="17"/>
  <c r="N244" i="17"/>
  <c r="O244" i="17" s="1"/>
  <c r="K245" i="17"/>
  <c r="P245" i="17" s="1"/>
  <c r="L245" i="17"/>
  <c r="Q245" i="17" s="1"/>
  <c r="M245" i="17"/>
  <c r="N245" i="17"/>
  <c r="O245" i="17" s="1"/>
  <c r="K246" i="17"/>
  <c r="P246" i="17" s="1"/>
  <c r="L246" i="17"/>
  <c r="Q246" i="17" s="1"/>
  <c r="M246" i="17"/>
  <c r="N246" i="17"/>
  <c r="O246" i="17" s="1"/>
  <c r="K247" i="17"/>
  <c r="P247" i="17" s="1"/>
  <c r="L247" i="17"/>
  <c r="Q247" i="17" s="1"/>
  <c r="M247" i="17"/>
  <c r="N247" i="17"/>
  <c r="O247" i="17" s="1"/>
  <c r="K248" i="17"/>
  <c r="P248" i="17" s="1"/>
  <c r="L248" i="17"/>
  <c r="Q248" i="17" s="1"/>
  <c r="M248" i="17"/>
  <c r="N248" i="17"/>
  <c r="O248" i="17" s="1"/>
  <c r="K249" i="17"/>
  <c r="P249" i="17" s="1"/>
  <c r="L249" i="17"/>
  <c r="Q249" i="17" s="1"/>
  <c r="M249" i="17"/>
  <c r="N249" i="17"/>
  <c r="O249" i="17" s="1"/>
  <c r="K250" i="17"/>
  <c r="P250" i="17" s="1"/>
  <c r="L250" i="17"/>
  <c r="Q250" i="17" s="1"/>
  <c r="M250" i="17"/>
  <c r="N250" i="17"/>
  <c r="O250" i="17" s="1"/>
  <c r="K251" i="17"/>
  <c r="P251" i="17" s="1"/>
  <c r="L251" i="17"/>
  <c r="Q251" i="17" s="1"/>
  <c r="M251" i="17"/>
  <c r="N251" i="17"/>
  <c r="O251" i="17" s="1"/>
  <c r="K252" i="17"/>
  <c r="P252" i="17" s="1"/>
  <c r="L252" i="17"/>
  <c r="Q252" i="17" s="1"/>
  <c r="M252" i="17"/>
  <c r="N252" i="17"/>
  <c r="O252" i="17" s="1"/>
  <c r="K253" i="17"/>
  <c r="P253" i="17" s="1"/>
  <c r="L253" i="17"/>
  <c r="Q253" i="17" s="1"/>
  <c r="M253" i="17"/>
  <c r="N253" i="17"/>
  <c r="O253" i="17" s="1"/>
  <c r="K254" i="17"/>
  <c r="P254" i="17" s="1"/>
  <c r="L254" i="17"/>
  <c r="Q254" i="17" s="1"/>
  <c r="M254" i="17"/>
  <c r="N254" i="17"/>
  <c r="O254" i="17" s="1"/>
  <c r="K255" i="17"/>
  <c r="P255" i="17" s="1"/>
  <c r="L255" i="17"/>
  <c r="Q255" i="17" s="1"/>
  <c r="M255" i="17"/>
  <c r="N255" i="17"/>
  <c r="O255" i="17" s="1"/>
  <c r="K256" i="17"/>
  <c r="P256" i="17" s="1"/>
  <c r="L256" i="17"/>
  <c r="Q256" i="17" s="1"/>
  <c r="M256" i="17"/>
  <c r="N256" i="17"/>
  <c r="O256" i="17" s="1"/>
  <c r="K257" i="17"/>
  <c r="P257" i="17" s="1"/>
  <c r="L257" i="17"/>
  <c r="Q257" i="17" s="1"/>
  <c r="M257" i="17"/>
  <c r="N257" i="17"/>
  <c r="O257" i="17" s="1"/>
  <c r="K258" i="17"/>
  <c r="P258" i="17" s="1"/>
  <c r="L258" i="17"/>
  <c r="Q258" i="17" s="1"/>
  <c r="M258" i="17"/>
  <c r="N258" i="17"/>
  <c r="O258" i="17" s="1"/>
  <c r="K259" i="17"/>
  <c r="P259" i="17" s="1"/>
  <c r="L259" i="17"/>
  <c r="Q259" i="17" s="1"/>
  <c r="M259" i="17"/>
  <c r="N259" i="17"/>
  <c r="O259" i="17" s="1"/>
  <c r="K260" i="17"/>
  <c r="P260" i="17" s="1"/>
  <c r="L260" i="17"/>
  <c r="Q260" i="17" s="1"/>
  <c r="M260" i="17"/>
  <c r="N260" i="17"/>
  <c r="O260" i="17" s="1"/>
  <c r="K261" i="17"/>
  <c r="P261" i="17" s="1"/>
  <c r="L261" i="17"/>
  <c r="Q261" i="17" s="1"/>
  <c r="M261" i="17"/>
  <c r="N261" i="17"/>
  <c r="O261" i="17" s="1"/>
  <c r="K262" i="17"/>
  <c r="P262" i="17" s="1"/>
  <c r="L262" i="17"/>
  <c r="Q262" i="17" s="1"/>
  <c r="M262" i="17"/>
  <c r="N262" i="17"/>
  <c r="O262" i="17" s="1"/>
  <c r="K263" i="17"/>
  <c r="P263" i="17" s="1"/>
  <c r="L263" i="17"/>
  <c r="Q263" i="17" s="1"/>
  <c r="M263" i="17"/>
  <c r="N263" i="17"/>
  <c r="O263" i="17" s="1"/>
  <c r="K264" i="17"/>
  <c r="P264" i="17" s="1"/>
  <c r="L264" i="17"/>
  <c r="Q264" i="17" s="1"/>
  <c r="M264" i="17"/>
  <c r="N264" i="17"/>
  <c r="O264" i="17" s="1"/>
  <c r="K265" i="17"/>
  <c r="P265" i="17" s="1"/>
  <c r="L265" i="17"/>
  <c r="Q265" i="17" s="1"/>
  <c r="M265" i="17"/>
  <c r="N265" i="17"/>
  <c r="O265" i="17" s="1"/>
  <c r="K266" i="17"/>
  <c r="P266" i="17" s="1"/>
  <c r="L266" i="17"/>
  <c r="Q266" i="17" s="1"/>
  <c r="M266" i="17"/>
  <c r="N266" i="17"/>
  <c r="O266" i="17" s="1"/>
  <c r="K267" i="17"/>
  <c r="P267" i="17" s="1"/>
  <c r="L267" i="17"/>
  <c r="Q267" i="17" s="1"/>
  <c r="M267" i="17"/>
  <c r="N267" i="17"/>
  <c r="O267" i="17" s="1"/>
  <c r="K268" i="17"/>
  <c r="P268" i="17" s="1"/>
  <c r="L268" i="17"/>
  <c r="Q268" i="17" s="1"/>
  <c r="M268" i="17"/>
  <c r="N268" i="17"/>
  <c r="O268" i="17" s="1"/>
  <c r="K269" i="17"/>
  <c r="P269" i="17" s="1"/>
  <c r="L269" i="17"/>
  <c r="Q269" i="17" s="1"/>
  <c r="M269" i="17"/>
  <c r="N269" i="17"/>
  <c r="O269" i="17" s="1"/>
  <c r="K270" i="17"/>
  <c r="P270" i="17" s="1"/>
  <c r="L270" i="17"/>
  <c r="Q270" i="17" s="1"/>
  <c r="M270" i="17"/>
  <c r="N270" i="17"/>
  <c r="O270" i="17" s="1"/>
  <c r="K271" i="17"/>
  <c r="P271" i="17" s="1"/>
  <c r="L271" i="17"/>
  <c r="Q271" i="17" s="1"/>
  <c r="M271" i="17"/>
  <c r="N271" i="17"/>
  <c r="O271" i="17" s="1"/>
  <c r="K272" i="17"/>
  <c r="P272" i="17" s="1"/>
  <c r="L272" i="17"/>
  <c r="Q272" i="17" s="1"/>
  <c r="M272" i="17"/>
  <c r="N272" i="17"/>
  <c r="O272" i="17" s="1"/>
  <c r="K273" i="17"/>
  <c r="P273" i="17" s="1"/>
  <c r="L273" i="17"/>
  <c r="Q273" i="17" s="1"/>
  <c r="M273" i="17"/>
  <c r="N273" i="17"/>
  <c r="O273" i="17" s="1"/>
  <c r="K274" i="17"/>
  <c r="P274" i="17" s="1"/>
  <c r="L274" i="17"/>
  <c r="Q274" i="17" s="1"/>
  <c r="M274" i="17"/>
  <c r="N274" i="17"/>
  <c r="O274" i="17" s="1"/>
  <c r="K275" i="17"/>
  <c r="P275" i="17" s="1"/>
  <c r="L275" i="17"/>
  <c r="Q275" i="17" s="1"/>
  <c r="M275" i="17"/>
  <c r="N275" i="17"/>
  <c r="O275" i="17" s="1"/>
  <c r="K276" i="17"/>
  <c r="P276" i="17" s="1"/>
  <c r="L276" i="17"/>
  <c r="Q276" i="17" s="1"/>
  <c r="M276" i="17"/>
  <c r="N276" i="17"/>
  <c r="O276" i="17" s="1"/>
  <c r="K277" i="17"/>
  <c r="P277" i="17" s="1"/>
  <c r="L277" i="17"/>
  <c r="Q277" i="17" s="1"/>
  <c r="M277" i="17"/>
  <c r="N277" i="17"/>
  <c r="O277" i="17" s="1"/>
  <c r="K278" i="17"/>
  <c r="P278" i="17" s="1"/>
  <c r="L278" i="17"/>
  <c r="Q278" i="17" s="1"/>
  <c r="M278" i="17"/>
  <c r="N278" i="17"/>
  <c r="O278" i="17" s="1"/>
  <c r="K279" i="17"/>
  <c r="P279" i="17" s="1"/>
  <c r="L279" i="17"/>
  <c r="Q279" i="17" s="1"/>
  <c r="M279" i="17"/>
  <c r="N279" i="17"/>
  <c r="O279" i="17" s="1"/>
  <c r="K280" i="17"/>
  <c r="P280" i="17" s="1"/>
  <c r="L280" i="17"/>
  <c r="Q280" i="17" s="1"/>
  <c r="M280" i="17"/>
  <c r="N280" i="17"/>
  <c r="O280" i="17" s="1"/>
  <c r="K281" i="17"/>
  <c r="P281" i="17" s="1"/>
  <c r="L281" i="17"/>
  <c r="Q281" i="17" s="1"/>
  <c r="M281" i="17"/>
  <c r="N281" i="17"/>
  <c r="O281" i="17" s="1"/>
  <c r="K282" i="17"/>
  <c r="P282" i="17" s="1"/>
  <c r="L282" i="17"/>
  <c r="Q282" i="17" s="1"/>
  <c r="M282" i="17"/>
  <c r="N282" i="17"/>
  <c r="O282" i="17" s="1"/>
  <c r="K283" i="17"/>
  <c r="P283" i="17" s="1"/>
  <c r="L283" i="17"/>
  <c r="Q283" i="17" s="1"/>
  <c r="M283" i="17"/>
  <c r="N283" i="17"/>
  <c r="O283" i="17" s="1"/>
  <c r="K284" i="17"/>
  <c r="P284" i="17" s="1"/>
  <c r="L284" i="17"/>
  <c r="Q284" i="17" s="1"/>
  <c r="M284" i="17"/>
  <c r="N284" i="17"/>
  <c r="O284" i="17" s="1"/>
  <c r="K285" i="17"/>
  <c r="P285" i="17" s="1"/>
  <c r="L285" i="17"/>
  <c r="Q285" i="17" s="1"/>
  <c r="M285" i="17"/>
  <c r="N285" i="17"/>
  <c r="O285" i="17" s="1"/>
  <c r="K286" i="17"/>
  <c r="P286" i="17" s="1"/>
  <c r="L286" i="17"/>
  <c r="Q286" i="17" s="1"/>
  <c r="M286" i="17"/>
  <c r="N286" i="17"/>
  <c r="O286" i="17" s="1"/>
  <c r="K287" i="17"/>
  <c r="P287" i="17" s="1"/>
  <c r="L287" i="17"/>
  <c r="Q287" i="17" s="1"/>
  <c r="M287" i="17"/>
  <c r="N287" i="17"/>
  <c r="O287" i="17" s="1"/>
  <c r="K288" i="17"/>
  <c r="P288" i="17" s="1"/>
  <c r="L288" i="17"/>
  <c r="Q288" i="17" s="1"/>
  <c r="M288" i="17"/>
  <c r="N288" i="17"/>
  <c r="O288" i="17" s="1"/>
  <c r="K289" i="17"/>
  <c r="P289" i="17" s="1"/>
  <c r="L289" i="17"/>
  <c r="Q289" i="17" s="1"/>
  <c r="M289" i="17"/>
  <c r="N289" i="17"/>
  <c r="O289" i="17" s="1"/>
  <c r="K290" i="17"/>
  <c r="P290" i="17" s="1"/>
  <c r="L290" i="17"/>
  <c r="Q290" i="17" s="1"/>
  <c r="M290" i="17"/>
  <c r="N290" i="17"/>
  <c r="O290" i="17" s="1"/>
  <c r="K291" i="17"/>
  <c r="P291" i="17" s="1"/>
  <c r="L291" i="17"/>
  <c r="Q291" i="17" s="1"/>
  <c r="M291" i="17"/>
  <c r="N291" i="17"/>
  <c r="O291" i="17" s="1"/>
  <c r="K292" i="17"/>
  <c r="P292" i="17" s="1"/>
  <c r="L292" i="17"/>
  <c r="Q292" i="17" s="1"/>
  <c r="M292" i="17"/>
  <c r="N292" i="17"/>
  <c r="O292" i="17" s="1"/>
  <c r="K293" i="17"/>
  <c r="P293" i="17" s="1"/>
  <c r="L293" i="17"/>
  <c r="Q293" i="17" s="1"/>
  <c r="M293" i="17"/>
  <c r="N293" i="17"/>
  <c r="O293" i="17" s="1"/>
  <c r="K294" i="17"/>
  <c r="P294" i="17" s="1"/>
  <c r="L294" i="17"/>
  <c r="Q294" i="17" s="1"/>
  <c r="M294" i="17"/>
  <c r="N294" i="17"/>
  <c r="O294" i="17" s="1"/>
  <c r="K295" i="17"/>
  <c r="P295" i="17" s="1"/>
  <c r="L295" i="17"/>
  <c r="Q295" i="17" s="1"/>
  <c r="M295" i="17"/>
  <c r="N295" i="17"/>
  <c r="O295" i="17" s="1"/>
  <c r="K296" i="17"/>
  <c r="P296" i="17" s="1"/>
  <c r="L296" i="17"/>
  <c r="Q296" i="17" s="1"/>
  <c r="M296" i="17"/>
  <c r="N296" i="17"/>
  <c r="O296" i="17" s="1"/>
  <c r="K297" i="17"/>
  <c r="P297" i="17" s="1"/>
  <c r="L297" i="17"/>
  <c r="Q297" i="17" s="1"/>
  <c r="M297" i="17"/>
  <c r="N297" i="17"/>
  <c r="O297" i="17" s="1"/>
  <c r="K298" i="17"/>
  <c r="P298" i="17" s="1"/>
  <c r="L298" i="17"/>
  <c r="Q298" i="17" s="1"/>
  <c r="M298" i="17"/>
  <c r="N298" i="17"/>
  <c r="O298" i="17" s="1"/>
  <c r="K299" i="17"/>
  <c r="P299" i="17" s="1"/>
  <c r="L299" i="17"/>
  <c r="Q299" i="17" s="1"/>
  <c r="M299" i="17"/>
  <c r="N299" i="17"/>
  <c r="O299" i="17" s="1"/>
  <c r="K300" i="17"/>
  <c r="P300" i="17" s="1"/>
  <c r="L300" i="17"/>
  <c r="Q300" i="17" s="1"/>
  <c r="M300" i="17"/>
  <c r="N300" i="17"/>
  <c r="O300" i="17" s="1"/>
  <c r="K301" i="17"/>
  <c r="P301" i="17" s="1"/>
  <c r="L301" i="17"/>
  <c r="Q301" i="17" s="1"/>
  <c r="M301" i="17"/>
  <c r="N301" i="17"/>
  <c r="O301" i="17" s="1"/>
  <c r="K302" i="17"/>
  <c r="P302" i="17" s="1"/>
  <c r="L302" i="17"/>
  <c r="Q302" i="17" s="1"/>
  <c r="M302" i="17"/>
  <c r="N302" i="17"/>
  <c r="O302" i="17" s="1"/>
  <c r="K303" i="17"/>
  <c r="P303" i="17" s="1"/>
  <c r="L303" i="17"/>
  <c r="Q303" i="17" s="1"/>
  <c r="M303" i="17"/>
  <c r="N303" i="17"/>
  <c r="O303" i="17" s="1"/>
  <c r="K304" i="17"/>
  <c r="P304" i="17" s="1"/>
  <c r="L304" i="17"/>
  <c r="Q304" i="17" s="1"/>
  <c r="M304" i="17"/>
  <c r="N304" i="17"/>
  <c r="O304" i="17" s="1"/>
  <c r="K305" i="17"/>
  <c r="P305" i="17" s="1"/>
  <c r="L305" i="17"/>
  <c r="Q305" i="17" s="1"/>
  <c r="M305" i="17"/>
  <c r="N305" i="17"/>
  <c r="O305" i="17" s="1"/>
  <c r="K306" i="17"/>
  <c r="P306" i="17" s="1"/>
  <c r="L306" i="17"/>
  <c r="Q306" i="17" s="1"/>
  <c r="M306" i="17"/>
  <c r="N306" i="17"/>
  <c r="O306" i="17" s="1"/>
  <c r="K307" i="17"/>
  <c r="P307" i="17" s="1"/>
  <c r="L307" i="17"/>
  <c r="Q307" i="17" s="1"/>
  <c r="M307" i="17"/>
  <c r="N307" i="17"/>
  <c r="O307" i="17" s="1"/>
  <c r="K308" i="17"/>
  <c r="P308" i="17" s="1"/>
  <c r="L308" i="17"/>
  <c r="Q308" i="17" s="1"/>
  <c r="M308" i="17"/>
  <c r="N308" i="17"/>
  <c r="O308" i="17" s="1"/>
  <c r="K309" i="17"/>
  <c r="P309" i="17" s="1"/>
  <c r="L309" i="17"/>
  <c r="Q309" i="17" s="1"/>
  <c r="M309" i="17"/>
  <c r="N309" i="17"/>
  <c r="O309" i="17" s="1"/>
  <c r="K310" i="17"/>
  <c r="P310" i="17" s="1"/>
  <c r="L310" i="17"/>
  <c r="Q310" i="17" s="1"/>
  <c r="M310" i="17"/>
  <c r="N310" i="17"/>
  <c r="O310" i="17" s="1"/>
  <c r="K311" i="17"/>
  <c r="P311" i="17" s="1"/>
  <c r="L311" i="17"/>
  <c r="Q311" i="17" s="1"/>
  <c r="M311" i="17"/>
  <c r="N311" i="17"/>
  <c r="O311" i="17" s="1"/>
  <c r="K312" i="17"/>
  <c r="P312" i="17" s="1"/>
  <c r="L312" i="17"/>
  <c r="Q312" i="17" s="1"/>
  <c r="M312" i="17"/>
  <c r="N312" i="17"/>
  <c r="O312" i="17" s="1"/>
  <c r="K313" i="17"/>
  <c r="P313" i="17" s="1"/>
  <c r="L313" i="17"/>
  <c r="Q313" i="17" s="1"/>
  <c r="M313" i="17"/>
  <c r="N313" i="17"/>
  <c r="O313" i="17" s="1"/>
  <c r="K314" i="17"/>
  <c r="P314" i="17" s="1"/>
  <c r="L314" i="17"/>
  <c r="Q314" i="17" s="1"/>
  <c r="M314" i="17"/>
  <c r="N314" i="17"/>
  <c r="O314" i="17" s="1"/>
  <c r="K315" i="17"/>
  <c r="P315" i="17" s="1"/>
  <c r="L315" i="17"/>
  <c r="Q315" i="17" s="1"/>
  <c r="M315" i="17"/>
  <c r="N315" i="17"/>
  <c r="O315" i="17" s="1"/>
  <c r="K316" i="17"/>
  <c r="P316" i="17" s="1"/>
  <c r="L316" i="17"/>
  <c r="Q316" i="17" s="1"/>
  <c r="M316" i="17"/>
  <c r="N316" i="17"/>
  <c r="O316" i="17" s="1"/>
  <c r="K317" i="17"/>
  <c r="P317" i="17" s="1"/>
  <c r="L317" i="17"/>
  <c r="Q317" i="17" s="1"/>
  <c r="M317" i="17"/>
  <c r="N317" i="17"/>
  <c r="O317" i="17" s="1"/>
  <c r="K318" i="17"/>
  <c r="P318" i="17" s="1"/>
  <c r="L318" i="17"/>
  <c r="Q318" i="17" s="1"/>
  <c r="M318" i="17"/>
  <c r="N318" i="17"/>
  <c r="O318" i="17" s="1"/>
  <c r="K319" i="17"/>
  <c r="P319" i="17" s="1"/>
  <c r="L319" i="17"/>
  <c r="Q319" i="17" s="1"/>
  <c r="M319" i="17"/>
  <c r="N319" i="17"/>
  <c r="O319" i="17" s="1"/>
  <c r="K320" i="17"/>
  <c r="P320" i="17" s="1"/>
  <c r="L320" i="17"/>
  <c r="Q320" i="17" s="1"/>
  <c r="M320" i="17"/>
  <c r="N320" i="17"/>
  <c r="O320" i="17" s="1"/>
  <c r="K321" i="17"/>
  <c r="P321" i="17" s="1"/>
  <c r="L321" i="17"/>
  <c r="Q321" i="17" s="1"/>
  <c r="M321" i="17"/>
  <c r="N321" i="17"/>
  <c r="O321" i="17" s="1"/>
  <c r="K322" i="17"/>
  <c r="P322" i="17" s="1"/>
  <c r="L322" i="17"/>
  <c r="Q322" i="17" s="1"/>
  <c r="M322" i="17"/>
  <c r="N322" i="17"/>
  <c r="O322" i="17" s="1"/>
  <c r="K323" i="17"/>
  <c r="P323" i="17" s="1"/>
  <c r="L323" i="17"/>
  <c r="Q323" i="17" s="1"/>
  <c r="M323" i="17"/>
  <c r="N323" i="17"/>
  <c r="O323" i="17" s="1"/>
  <c r="K324" i="17"/>
  <c r="P324" i="17" s="1"/>
  <c r="L324" i="17"/>
  <c r="Q324" i="17" s="1"/>
  <c r="M324" i="17"/>
  <c r="N324" i="17"/>
  <c r="O324" i="17" s="1"/>
  <c r="K325" i="17"/>
  <c r="P325" i="17" s="1"/>
  <c r="L325" i="17"/>
  <c r="Q325" i="17" s="1"/>
  <c r="M325" i="17"/>
  <c r="N325" i="17"/>
  <c r="O325" i="17" s="1"/>
  <c r="K326" i="17"/>
  <c r="P326" i="17" s="1"/>
  <c r="L326" i="17"/>
  <c r="Q326" i="17" s="1"/>
  <c r="M326" i="17"/>
  <c r="N326" i="17"/>
  <c r="O326" i="17" s="1"/>
  <c r="K327" i="17"/>
  <c r="P327" i="17" s="1"/>
  <c r="L327" i="17"/>
  <c r="Q327" i="17" s="1"/>
  <c r="M327" i="17"/>
  <c r="N327" i="17"/>
  <c r="O327" i="17" s="1"/>
  <c r="K328" i="17"/>
  <c r="P328" i="17" s="1"/>
  <c r="L328" i="17"/>
  <c r="Q328" i="17" s="1"/>
  <c r="M328" i="17"/>
  <c r="N328" i="17"/>
  <c r="O328" i="17" s="1"/>
  <c r="K329" i="17"/>
  <c r="P329" i="17" s="1"/>
  <c r="L329" i="17"/>
  <c r="Q329" i="17" s="1"/>
  <c r="M329" i="17"/>
  <c r="N329" i="17"/>
  <c r="O329" i="17" s="1"/>
  <c r="K330" i="17"/>
  <c r="P330" i="17" s="1"/>
  <c r="L330" i="17"/>
  <c r="Q330" i="17" s="1"/>
  <c r="M330" i="17"/>
  <c r="N330" i="17"/>
  <c r="O330" i="17" s="1"/>
  <c r="K331" i="17"/>
  <c r="P331" i="17" s="1"/>
  <c r="L331" i="17"/>
  <c r="Q331" i="17" s="1"/>
  <c r="M331" i="17"/>
  <c r="N331" i="17"/>
  <c r="O331" i="17" s="1"/>
  <c r="K332" i="17"/>
  <c r="P332" i="17" s="1"/>
  <c r="L332" i="17"/>
  <c r="Q332" i="17" s="1"/>
  <c r="M332" i="17"/>
  <c r="N332" i="17"/>
  <c r="O332" i="17" s="1"/>
  <c r="K333" i="17"/>
  <c r="P333" i="17" s="1"/>
  <c r="L333" i="17"/>
  <c r="Q333" i="17" s="1"/>
  <c r="M333" i="17"/>
  <c r="N333" i="17"/>
  <c r="O333" i="17" s="1"/>
  <c r="K334" i="17"/>
  <c r="P334" i="17" s="1"/>
  <c r="L334" i="17"/>
  <c r="Q334" i="17" s="1"/>
  <c r="M334" i="17"/>
  <c r="N334" i="17"/>
  <c r="O334" i="17" s="1"/>
  <c r="K335" i="17"/>
  <c r="P335" i="17" s="1"/>
  <c r="L335" i="17"/>
  <c r="Q335" i="17" s="1"/>
  <c r="M335" i="17"/>
  <c r="N335" i="17"/>
  <c r="O335" i="17" s="1"/>
  <c r="K336" i="17"/>
  <c r="P336" i="17" s="1"/>
  <c r="L336" i="17"/>
  <c r="Q336" i="17" s="1"/>
  <c r="M336" i="17"/>
  <c r="N336" i="17"/>
  <c r="O336" i="17" s="1"/>
  <c r="K337" i="17"/>
  <c r="P337" i="17" s="1"/>
  <c r="L337" i="17"/>
  <c r="Q337" i="17" s="1"/>
  <c r="M337" i="17"/>
  <c r="N337" i="17"/>
  <c r="O337" i="17" s="1"/>
  <c r="K338" i="17"/>
  <c r="P338" i="17" s="1"/>
  <c r="L338" i="17"/>
  <c r="Q338" i="17" s="1"/>
  <c r="M338" i="17"/>
  <c r="N338" i="17"/>
  <c r="O338" i="17" s="1"/>
  <c r="K339" i="17"/>
  <c r="P339" i="17" s="1"/>
  <c r="L339" i="17"/>
  <c r="Q339" i="17" s="1"/>
  <c r="M339" i="17"/>
  <c r="N339" i="17"/>
  <c r="O339" i="17" s="1"/>
  <c r="K340" i="17"/>
  <c r="P340" i="17" s="1"/>
  <c r="L340" i="17"/>
  <c r="Q340" i="17" s="1"/>
  <c r="M340" i="17"/>
  <c r="N340" i="17"/>
  <c r="O340" i="17" s="1"/>
  <c r="K341" i="17"/>
  <c r="P341" i="17" s="1"/>
  <c r="L341" i="17"/>
  <c r="Q341" i="17" s="1"/>
  <c r="M341" i="17"/>
  <c r="N341" i="17"/>
  <c r="O341" i="17" s="1"/>
  <c r="K342" i="17"/>
  <c r="P342" i="17" s="1"/>
  <c r="L342" i="17"/>
  <c r="Q342" i="17" s="1"/>
  <c r="M342" i="17"/>
  <c r="N342" i="17"/>
  <c r="O342" i="17" s="1"/>
  <c r="K343" i="17"/>
  <c r="P343" i="17" s="1"/>
  <c r="L343" i="17"/>
  <c r="Q343" i="17" s="1"/>
  <c r="M343" i="17"/>
  <c r="N343" i="17"/>
  <c r="O343" i="17" s="1"/>
  <c r="K344" i="17"/>
  <c r="P344" i="17" s="1"/>
  <c r="L344" i="17"/>
  <c r="Q344" i="17" s="1"/>
  <c r="M344" i="17"/>
  <c r="N344" i="17"/>
  <c r="O344" i="17" s="1"/>
  <c r="K345" i="17"/>
  <c r="P345" i="17" s="1"/>
  <c r="L345" i="17"/>
  <c r="Q345" i="17" s="1"/>
  <c r="M345" i="17"/>
  <c r="N345" i="17"/>
  <c r="O345" i="17" s="1"/>
  <c r="K346" i="17"/>
  <c r="P346" i="17" s="1"/>
  <c r="L346" i="17"/>
  <c r="Q346" i="17" s="1"/>
  <c r="M346" i="17"/>
  <c r="N346" i="17"/>
  <c r="O346" i="17" s="1"/>
  <c r="K347" i="17"/>
  <c r="P347" i="17" s="1"/>
  <c r="L347" i="17"/>
  <c r="Q347" i="17" s="1"/>
  <c r="M347" i="17"/>
  <c r="N347" i="17"/>
  <c r="O347" i="17" s="1"/>
  <c r="K348" i="17"/>
  <c r="P348" i="17" s="1"/>
  <c r="L348" i="17"/>
  <c r="Q348" i="17" s="1"/>
  <c r="M348" i="17"/>
  <c r="N348" i="17"/>
  <c r="O348" i="17" s="1"/>
  <c r="K349" i="17"/>
  <c r="P349" i="17" s="1"/>
  <c r="L349" i="17"/>
  <c r="Q349" i="17" s="1"/>
  <c r="M349" i="17"/>
  <c r="N349" i="17"/>
  <c r="O349" i="17" s="1"/>
  <c r="K350" i="17"/>
  <c r="P350" i="17" s="1"/>
  <c r="L350" i="17"/>
  <c r="Q350" i="17" s="1"/>
  <c r="M350" i="17"/>
  <c r="N350" i="17"/>
  <c r="O350" i="17" s="1"/>
  <c r="K351" i="17"/>
  <c r="P351" i="17" s="1"/>
  <c r="L351" i="17"/>
  <c r="Q351" i="17" s="1"/>
  <c r="M351" i="17"/>
  <c r="N351" i="17"/>
  <c r="O351" i="17" s="1"/>
  <c r="K352" i="17"/>
  <c r="P352" i="17" s="1"/>
  <c r="L352" i="17"/>
  <c r="Q352" i="17" s="1"/>
  <c r="M352" i="17"/>
  <c r="N352" i="17"/>
  <c r="O352" i="17" s="1"/>
  <c r="K353" i="17"/>
  <c r="P353" i="17" s="1"/>
  <c r="L353" i="17"/>
  <c r="Q353" i="17" s="1"/>
  <c r="M353" i="17"/>
  <c r="N353" i="17"/>
  <c r="O353" i="17" s="1"/>
  <c r="K354" i="17"/>
  <c r="P354" i="17" s="1"/>
  <c r="L354" i="17"/>
  <c r="Q354" i="17" s="1"/>
  <c r="M354" i="17"/>
  <c r="N354" i="17"/>
  <c r="O354" i="17" s="1"/>
  <c r="K355" i="17"/>
  <c r="P355" i="17" s="1"/>
  <c r="L355" i="17"/>
  <c r="Q355" i="17" s="1"/>
  <c r="M355" i="17"/>
  <c r="N355" i="17"/>
  <c r="O355" i="17" s="1"/>
  <c r="K356" i="17"/>
  <c r="P356" i="17" s="1"/>
  <c r="L356" i="17"/>
  <c r="Q356" i="17" s="1"/>
  <c r="M356" i="17"/>
  <c r="N356" i="17"/>
  <c r="O356" i="17" s="1"/>
  <c r="K357" i="17"/>
  <c r="P357" i="17" s="1"/>
  <c r="L357" i="17"/>
  <c r="Q357" i="17" s="1"/>
  <c r="M357" i="17"/>
  <c r="N357" i="17"/>
  <c r="O357" i="17" s="1"/>
  <c r="K358" i="17"/>
  <c r="P358" i="17" s="1"/>
  <c r="L358" i="17"/>
  <c r="Q358" i="17" s="1"/>
  <c r="M358" i="17"/>
  <c r="N358" i="17"/>
  <c r="O358" i="17" s="1"/>
  <c r="K359" i="17"/>
  <c r="P359" i="17" s="1"/>
  <c r="L359" i="17"/>
  <c r="Q359" i="17" s="1"/>
  <c r="M359" i="17"/>
  <c r="N359" i="17"/>
  <c r="O359" i="17" s="1"/>
  <c r="K360" i="17"/>
  <c r="P360" i="17" s="1"/>
  <c r="L360" i="17"/>
  <c r="Q360" i="17" s="1"/>
  <c r="M360" i="17"/>
  <c r="N360" i="17"/>
  <c r="O360" i="17" s="1"/>
  <c r="K361" i="17"/>
  <c r="P361" i="17" s="1"/>
  <c r="L361" i="17"/>
  <c r="Q361" i="17" s="1"/>
  <c r="M361" i="17"/>
  <c r="N361" i="17"/>
  <c r="O361" i="17" s="1"/>
  <c r="K362" i="17"/>
  <c r="P362" i="17" s="1"/>
  <c r="L362" i="17"/>
  <c r="Q362" i="17" s="1"/>
  <c r="M362" i="17"/>
  <c r="N362" i="17"/>
  <c r="O362" i="17" s="1"/>
  <c r="K363" i="17"/>
  <c r="P363" i="17" s="1"/>
  <c r="L363" i="17"/>
  <c r="Q363" i="17" s="1"/>
  <c r="M363" i="17"/>
  <c r="N363" i="17"/>
  <c r="O363" i="17" s="1"/>
  <c r="K364" i="17"/>
  <c r="P364" i="17" s="1"/>
  <c r="L364" i="17"/>
  <c r="Q364" i="17" s="1"/>
  <c r="M364" i="17"/>
  <c r="N364" i="17"/>
  <c r="O364" i="17" s="1"/>
  <c r="K365" i="17"/>
  <c r="P365" i="17" s="1"/>
  <c r="L365" i="17"/>
  <c r="Q365" i="17" s="1"/>
  <c r="M365" i="17"/>
  <c r="N365" i="17"/>
  <c r="O365" i="17" s="1"/>
  <c r="K366" i="17"/>
  <c r="P366" i="17" s="1"/>
  <c r="L366" i="17"/>
  <c r="Q366" i="17" s="1"/>
  <c r="M366" i="17"/>
  <c r="N366" i="17"/>
  <c r="O366" i="17" s="1"/>
  <c r="K367" i="17"/>
  <c r="P367" i="17" s="1"/>
  <c r="L367" i="17"/>
  <c r="Q367" i="17" s="1"/>
  <c r="M367" i="17"/>
  <c r="N367" i="17"/>
  <c r="O367" i="17" s="1"/>
  <c r="K368" i="17"/>
  <c r="P368" i="17" s="1"/>
  <c r="L368" i="17"/>
  <c r="Q368" i="17" s="1"/>
  <c r="M368" i="17"/>
  <c r="N368" i="17"/>
  <c r="O368" i="17" s="1"/>
  <c r="K369" i="17"/>
  <c r="P369" i="17" s="1"/>
  <c r="L369" i="17"/>
  <c r="Q369" i="17" s="1"/>
  <c r="M369" i="17"/>
  <c r="N369" i="17"/>
  <c r="O369" i="17" s="1"/>
  <c r="K370" i="17"/>
  <c r="P370" i="17" s="1"/>
  <c r="L370" i="17"/>
  <c r="Q370" i="17" s="1"/>
  <c r="M370" i="17"/>
  <c r="N370" i="17"/>
  <c r="O370" i="17" s="1"/>
  <c r="K371" i="17"/>
  <c r="P371" i="17" s="1"/>
  <c r="L371" i="17"/>
  <c r="Q371" i="17" s="1"/>
  <c r="M371" i="17"/>
  <c r="N371" i="17"/>
  <c r="O371" i="17" s="1"/>
  <c r="K372" i="17"/>
  <c r="P372" i="17" s="1"/>
  <c r="L372" i="17"/>
  <c r="Q372" i="17" s="1"/>
  <c r="M372" i="17"/>
  <c r="N372" i="17"/>
  <c r="O372" i="17" s="1"/>
  <c r="K373" i="17"/>
  <c r="P373" i="17" s="1"/>
  <c r="L373" i="17"/>
  <c r="Q373" i="17" s="1"/>
  <c r="M373" i="17"/>
  <c r="N373" i="17"/>
  <c r="O373" i="17" s="1"/>
  <c r="K374" i="17"/>
  <c r="P374" i="17" s="1"/>
  <c r="L374" i="17"/>
  <c r="Q374" i="17" s="1"/>
  <c r="M374" i="17"/>
  <c r="N374" i="17"/>
  <c r="O374" i="17" s="1"/>
  <c r="K375" i="17"/>
  <c r="P375" i="17" s="1"/>
  <c r="L375" i="17"/>
  <c r="Q375" i="17" s="1"/>
  <c r="M375" i="17"/>
  <c r="N375" i="17"/>
  <c r="O375" i="17" s="1"/>
  <c r="K376" i="17"/>
  <c r="P376" i="17" s="1"/>
  <c r="L376" i="17"/>
  <c r="Q376" i="17" s="1"/>
  <c r="M376" i="17"/>
  <c r="N376" i="17"/>
  <c r="O376" i="17" s="1"/>
  <c r="K377" i="17"/>
  <c r="P377" i="17" s="1"/>
  <c r="L377" i="17"/>
  <c r="Q377" i="17" s="1"/>
  <c r="M377" i="17"/>
  <c r="N377" i="17"/>
  <c r="O377" i="17" s="1"/>
  <c r="K378" i="17"/>
  <c r="P378" i="17" s="1"/>
  <c r="L378" i="17"/>
  <c r="Q378" i="17" s="1"/>
  <c r="M378" i="17"/>
  <c r="N378" i="17"/>
  <c r="O378" i="17" s="1"/>
  <c r="K379" i="17"/>
  <c r="P379" i="17" s="1"/>
  <c r="L379" i="17"/>
  <c r="Q379" i="17" s="1"/>
  <c r="M379" i="17"/>
  <c r="N379" i="17"/>
  <c r="O379" i="17" s="1"/>
  <c r="K380" i="17"/>
  <c r="P380" i="17" s="1"/>
  <c r="L380" i="17"/>
  <c r="Q380" i="17" s="1"/>
  <c r="M380" i="17"/>
  <c r="N380" i="17"/>
  <c r="O380" i="17" s="1"/>
  <c r="K381" i="17"/>
  <c r="P381" i="17" s="1"/>
  <c r="L381" i="17"/>
  <c r="Q381" i="17" s="1"/>
  <c r="M381" i="17"/>
  <c r="N381" i="17"/>
  <c r="O381" i="17" s="1"/>
  <c r="K382" i="17"/>
  <c r="P382" i="17" s="1"/>
  <c r="L382" i="17"/>
  <c r="Q382" i="17" s="1"/>
  <c r="M382" i="17"/>
  <c r="N382" i="17"/>
  <c r="O382" i="17" s="1"/>
  <c r="K383" i="17"/>
  <c r="P383" i="17" s="1"/>
  <c r="L383" i="17"/>
  <c r="Q383" i="17" s="1"/>
  <c r="M383" i="17"/>
  <c r="N383" i="17"/>
  <c r="O383" i="17" s="1"/>
  <c r="K384" i="17"/>
  <c r="P384" i="17" s="1"/>
  <c r="L384" i="17"/>
  <c r="Q384" i="17" s="1"/>
  <c r="M384" i="17"/>
  <c r="N384" i="17"/>
  <c r="O384" i="17" s="1"/>
  <c r="K385" i="17"/>
  <c r="P385" i="17" s="1"/>
  <c r="L385" i="17"/>
  <c r="Q385" i="17" s="1"/>
  <c r="M385" i="17"/>
  <c r="N385" i="17"/>
  <c r="O385" i="17" s="1"/>
  <c r="K386" i="17"/>
  <c r="P386" i="17" s="1"/>
  <c r="L386" i="17"/>
  <c r="Q386" i="17" s="1"/>
  <c r="M386" i="17"/>
  <c r="N386" i="17"/>
  <c r="O386" i="17" s="1"/>
  <c r="K387" i="17"/>
  <c r="P387" i="17" s="1"/>
  <c r="L387" i="17"/>
  <c r="Q387" i="17" s="1"/>
  <c r="M387" i="17"/>
  <c r="N387" i="17"/>
  <c r="O387" i="17" s="1"/>
  <c r="K388" i="17"/>
  <c r="P388" i="17" s="1"/>
  <c r="L388" i="17"/>
  <c r="Q388" i="17" s="1"/>
  <c r="M388" i="17"/>
  <c r="N388" i="17"/>
  <c r="O388" i="17" s="1"/>
  <c r="K389" i="17"/>
  <c r="P389" i="17" s="1"/>
  <c r="L389" i="17"/>
  <c r="Q389" i="17" s="1"/>
  <c r="M389" i="17"/>
  <c r="N389" i="17"/>
  <c r="O389" i="17" s="1"/>
  <c r="K390" i="17"/>
  <c r="P390" i="17" s="1"/>
  <c r="L390" i="17"/>
  <c r="Q390" i="17" s="1"/>
  <c r="M390" i="17"/>
  <c r="N390" i="17"/>
  <c r="O390" i="17" s="1"/>
  <c r="K391" i="17"/>
  <c r="P391" i="17" s="1"/>
  <c r="L391" i="17"/>
  <c r="Q391" i="17" s="1"/>
  <c r="M391" i="17"/>
  <c r="N391" i="17"/>
  <c r="O391" i="17" s="1"/>
  <c r="K392" i="17"/>
  <c r="P392" i="17" s="1"/>
  <c r="L392" i="17"/>
  <c r="Q392" i="17" s="1"/>
  <c r="M392" i="17"/>
  <c r="N392" i="17"/>
  <c r="O392" i="17" s="1"/>
  <c r="K393" i="17"/>
  <c r="P393" i="17" s="1"/>
  <c r="L393" i="17"/>
  <c r="Q393" i="17" s="1"/>
  <c r="M393" i="17"/>
  <c r="N393" i="17"/>
  <c r="O393" i="17" s="1"/>
  <c r="K394" i="17"/>
  <c r="P394" i="17" s="1"/>
  <c r="L394" i="17"/>
  <c r="Q394" i="17" s="1"/>
  <c r="M394" i="17"/>
  <c r="N394" i="17"/>
  <c r="O394" i="17" s="1"/>
  <c r="K395" i="17"/>
  <c r="P395" i="17" s="1"/>
  <c r="L395" i="17"/>
  <c r="Q395" i="17" s="1"/>
  <c r="M395" i="17"/>
  <c r="N395" i="17"/>
  <c r="O395" i="17" s="1"/>
  <c r="K396" i="17"/>
  <c r="P396" i="17" s="1"/>
  <c r="L396" i="17"/>
  <c r="Q396" i="17" s="1"/>
  <c r="M396" i="17"/>
  <c r="N396" i="17"/>
  <c r="O396" i="17" s="1"/>
  <c r="K397" i="17"/>
  <c r="P397" i="17" s="1"/>
  <c r="L397" i="17"/>
  <c r="Q397" i="17" s="1"/>
  <c r="M397" i="17"/>
  <c r="N397" i="17"/>
  <c r="O397" i="17" s="1"/>
  <c r="K398" i="17"/>
  <c r="P398" i="17" s="1"/>
  <c r="L398" i="17"/>
  <c r="Q398" i="17" s="1"/>
  <c r="M398" i="17"/>
  <c r="N398" i="17"/>
  <c r="O398" i="17" s="1"/>
  <c r="K399" i="17"/>
  <c r="P399" i="17" s="1"/>
  <c r="L399" i="17"/>
  <c r="Q399" i="17" s="1"/>
  <c r="M399" i="17"/>
  <c r="N399" i="17"/>
  <c r="O399" i="17" s="1"/>
  <c r="K400" i="17"/>
  <c r="P400" i="17" s="1"/>
  <c r="L400" i="17"/>
  <c r="Q400" i="17" s="1"/>
  <c r="M400" i="17"/>
  <c r="N400" i="17"/>
  <c r="O400" i="17" s="1"/>
  <c r="K401" i="17"/>
  <c r="P401" i="17" s="1"/>
  <c r="L401" i="17"/>
  <c r="Q401" i="17" s="1"/>
  <c r="M401" i="17"/>
  <c r="N401" i="17"/>
  <c r="O401" i="17" s="1"/>
  <c r="K402" i="17"/>
  <c r="P402" i="17" s="1"/>
  <c r="L402" i="17"/>
  <c r="Q402" i="17" s="1"/>
  <c r="M402" i="17"/>
  <c r="N402" i="17"/>
  <c r="O402" i="17" s="1"/>
  <c r="K403" i="17"/>
  <c r="P403" i="17" s="1"/>
  <c r="L403" i="17"/>
  <c r="Q403" i="17" s="1"/>
  <c r="M403" i="17"/>
  <c r="N403" i="17"/>
  <c r="O403" i="17" s="1"/>
  <c r="K404" i="17"/>
  <c r="P404" i="17" s="1"/>
  <c r="L404" i="17"/>
  <c r="Q404" i="17" s="1"/>
  <c r="M404" i="17"/>
  <c r="N404" i="17"/>
  <c r="O404" i="17" s="1"/>
  <c r="K405" i="17"/>
  <c r="P405" i="17" s="1"/>
  <c r="L405" i="17"/>
  <c r="Q405" i="17" s="1"/>
  <c r="M405" i="17"/>
  <c r="N405" i="17"/>
  <c r="O405" i="17" s="1"/>
  <c r="K406" i="17"/>
  <c r="P406" i="17" s="1"/>
  <c r="L406" i="17"/>
  <c r="Q406" i="17" s="1"/>
  <c r="M406" i="17"/>
  <c r="N406" i="17"/>
  <c r="O406" i="17" s="1"/>
  <c r="K407" i="17"/>
  <c r="P407" i="17" s="1"/>
  <c r="L407" i="17"/>
  <c r="Q407" i="17" s="1"/>
  <c r="M407" i="17"/>
  <c r="N407" i="17"/>
  <c r="O407" i="17" s="1"/>
  <c r="K408" i="17"/>
  <c r="P408" i="17" s="1"/>
  <c r="L408" i="17"/>
  <c r="Q408" i="17" s="1"/>
  <c r="M408" i="17"/>
  <c r="N408" i="17"/>
  <c r="O408" i="17" s="1"/>
  <c r="K409" i="17"/>
  <c r="P409" i="17" s="1"/>
  <c r="L409" i="17"/>
  <c r="Q409" i="17" s="1"/>
  <c r="M409" i="17"/>
  <c r="N409" i="17"/>
  <c r="O409" i="17" s="1"/>
  <c r="K410" i="17"/>
  <c r="P410" i="17" s="1"/>
  <c r="L410" i="17"/>
  <c r="Q410" i="17" s="1"/>
  <c r="M410" i="17"/>
  <c r="N410" i="17"/>
  <c r="O410" i="17" s="1"/>
  <c r="K411" i="17"/>
  <c r="P411" i="17" s="1"/>
  <c r="L411" i="17"/>
  <c r="Q411" i="17" s="1"/>
  <c r="M411" i="17"/>
  <c r="N411" i="17"/>
  <c r="O411" i="17" s="1"/>
  <c r="K412" i="17"/>
  <c r="P412" i="17" s="1"/>
  <c r="L412" i="17"/>
  <c r="Q412" i="17" s="1"/>
  <c r="M412" i="17"/>
  <c r="N412" i="17"/>
  <c r="O412" i="17" s="1"/>
  <c r="K413" i="17"/>
  <c r="P413" i="17" s="1"/>
  <c r="L413" i="17"/>
  <c r="Q413" i="17" s="1"/>
  <c r="M413" i="17"/>
  <c r="N413" i="17"/>
  <c r="O413" i="17" s="1"/>
  <c r="K414" i="17"/>
  <c r="P414" i="17" s="1"/>
  <c r="L414" i="17"/>
  <c r="Q414" i="17" s="1"/>
  <c r="M414" i="17"/>
  <c r="N414" i="17"/>
  <c r="O414" i="17" s="1"/>
  <c r="K415" i="17"/>
  <c r="P415" i="17" s="1"/>
  <c r="L415" i="17"/>
  <c r="Q415" i="17" s="1"/>
  <c r="M415" i="17"/>
  <c r="N415" i="17"/>
  <c r="O415" i="17" s="1"/>
  <c r="K416" i="17"/>
  <c r="P416" i="17" s="1"/>
  <c r="L416" i="17"/>
  <c r="Q416" i="17" s="1"/>
  <c r="M416" i="17"/>
  <c r="N416" i="17"/>
  <c r="O416" i="17" s="1"/>
  <c r="K417" i="17"/>
  <c r="P417" i="17" s="1"/>
  <c r="L417" i="17"/>
  <c r="Q417" i="17" s="1"/>
  <c r="M417" i="17"/>
  <c r="N417" i="17"/>
  <c r="O417" i="17" s="1"/>
  <c r="K418" i="17"/>
  <c r="P418" i="17" s="1"/>
  <c r="L418" i="17"/>
  <c r="Q418" i="17" s="1"/>
  <c r="M418" i="17"/>
  <c r="N418" i="17"/>
  <c r="O418" i="17" s="1"/>
  <c r="K419" i="17"/>
  <c r="P419" i="17" s="1"/>
  <c r="L419" i="17"/>
  <c r="Q419" i="17" s="1"/>
  <c r="M419" i="17"/>
  <c r="N419" i="17"/>
  <c r="O419" i="17" s="1"/>
  <c r="K420" i="17"/>
  <c r="P420" i="17" s="1"/>
  <c r="L420" i="17"/>
  <c r="Q420" i="17" s="1"/>
  <c r="M420" i="17"/>
  <c r="N420" i="17"/>
  <c r="O420" i="17" s="1"/>
  <c r="K421" i="17"/>
  <c r="P421" i="17" s="1"/>
  <c r="L421" i="17"/>
  <c r="Q421" i="17" s="1"/>
  <c r="M421" i="17"/>
  <c r="N421" i="17"/>
  <c r="O421" i="17" s="1"/>
  <c r="K422" i="17"/>
  <c r="P422" i="17" s="1"/>
  <c r="L422" i="17"/>
  <c r="Q422" i="17" s="1"/>
  <c r="M422" i="17"/>
  <c r="N422" i="17"/>
  <c r="O422" i="17" s="1"/>
  <c r="K423" i="17"/>
  <c r="P423" i="17" s="1"/>
  <c r="L423" i="17"/>
  <c r="Q423" i="17" s="1"/>
  <c r="M423" i="17"/>
  <c r="N423" i="17"/>
  <c r="O423" i="17" s="1"/>
  <c r="K424" i="17"/>
  <c r="P424" i="17" s="1"/>
  <c r="L424" i="17"/>
  <c r="Q424" i="17" s="1"/>
  <c r="M424" i="17"/>
  <c r="N424" i="17"/>
  <c r="O424" i="17" s="1"/>
  <c r="K425" i="17"/>
  <c r="P425" i="17" s="1"/>
  <c r="L425" i="17"/>
  <c r="Q425" i="17" s="1"/>
  <c r="M425" i="17"/>
  <c r="N425" i="17"/>
  <c r="O425" i="17" s="1"/>
  <c r="K426" i="17"/>
  <c r="P426" i="17" s="1"/>
  <c r="L426" i="17"/>
  <c r="Q426" i="17" s="1"/>
  <c r="M426" i="17"/>
  <c r="N426" i="17"/>
  <c r="O426" i="17" s="1"/>
  <c r="K427" i="17"/>
  <c r="P427" i="17" s="1"/>
  <c r="L427" i="17"/>
  <c r="Q427" i="17" s="1"/>
  <c r="M427" i="17"/>
  <c r="N427" i="17"/>
  <c r="O427" i="17" s="1"/>
  <c r="K428" i="17"/>
  <c r="P428" i="17" s="1"/>
  <c r="L428" i="17"/>
  <c r="Q428" i="17" s="1"/>
  <c r="M428" i="17"/>
  <c r="N428" i="17"/>
  <c r="O428" i="17" s="1"/>
  <c r="K429" i="17"/>
  <c r="P429" i="17" s="1"/>
  <c r="L429" i="17"/>
  <c r="Q429" i="17" s="1"/>
  <c r="M429" i="17"/>
  <c r="N429" i="17"/>
  <c r="O429" i="17" s="1"/>
  <c r="K430" i="17"/>
  <c r="P430" i="17" s="1"/>
  <c r="L430" i="17"/>
  <c r="Q430" i="17" s="1"/>
  <c r="M430" i="17"/>
  <c r="N430" i="17"/>
  <c r="O430" i="17" s="1"/>
  <c r="K431" i="17"/>
  <c r="P431" i="17" s="1"/>
  <c r="L431" i="17"/>
  <c r="Q431" i="17" s="1"/>
  <c r="M431" i="17"/>
  <c r="N431" i="17"/>
  <c r="O431" i="17" s="1"/>
  <c r="K432" i="17"/>
  <c r="P432" i="17" s="1"/>
  <c r="L432" i="17"/>
  <c r="Q432" i="17" s="1"/>
  <c r="M432" i="17"/>
  <c r="N432" i="17"/>
  <c r="O432" i="17" s="1"/>
  <c r="K433" i="17"/>
  <c r="P433" i="17" s="1"/>
  <c r="L433" i="17"/>
  <c r="Q433" i="17" s="1"/>
  <c r="M433" i="17"/>
  <c r="N433" i="17"/>
  <c r="O433" i="17" s="1"/>
  <c r="K434" i="17"/>
  <c r="P434" i="17" s="1"/>
  <c r="L434" i="17"/>
  <c r="Q434" i="17" s="1"/>
  <c r="M434" i="17"/>
  <c r="N434" i="17"/>
  <c r="O434" i="17" s="1"/>
  <c r="K435" i="17"/>
  <c r="P435" i="17" s="1"/>
  <c r="L435" i="17"/>
  <c r="Q435" i="17" s="1"/>
  <c r="M435" i="17"/>
  <c r="N435" i="17"/>
  <c r="O435" i="17" s="1"/>
  <c r="K436" i="17"/>
  <c r="P436" i="17" s="1"/>
  <c r="L436" i="17"/>
  <c r="Q436" i="17" s="1"/>
  <c r="M436" i="17"/>
  <c r="N436" i="17"/>
  <c r="O436" i="17" s="1"/>
  <c r="K437" i="17"/>
  <c r="P437" i="17" s="1"/>
  <c r="L437" i="17"/>
  <c r="Q437" i="17" s="1"/>
  <c r="M437" i="17"/>
  <c r="N437" i="17"/>
  <c r="O437" i="17" s="1"/>
  <c r="K438" i="17"/>
  <c r="P438" i="17" s="1"/>
  <c r="L438" i="17"/>
  <c r="Q438" i="17" s="1"/>
  <c r="M438" i="17"/>
  <c r="N438" i="17"/>
  <c r="O438" i="17" s="1"/>
  <c r="K439" i="17"/>
  <c r="P439" i="17" s="1"/>
  <c r="L439" i="17"/>
  <c r="Q439" i="17" s="1"/>
  <c r="M439" i="17"/>
  <c r="N439" i="17"/>
  <c r="O439" i="17" s="1"/>
  <c r="K440" i="17"/>
  <c r="P440" i="17" s="1"/>
  <c r="L440" i="17"/>
  <c r="Q440" i="17" s="1"/>
  <c r="M440" i="17"/>
  <c r="N440" i="17"/>
  <c r="O440" i="17" s="1"/>
  <c r="K441" i="17"/>
  <c r="P441" i="17" s="1"/>
  <c r="L441" i="17"/>
  <c r="Q441" i="17" s="1"/>
  <c r="M441" i="17"/>
  <c r="N441" i="17"/>
  <c r="O441" i="17" s="1"/>
  <c r="K442" i="17"/>
  <c r="P442" i="17" s="1"/>
  <c r="L442" i="17"/>
  <c r="Q442" i="17" s="1"/>
  <c r="M442" i="17"/>
  <c r="N442" i="17"/>
  <c r="O442" i="17" s="1"/>
  <c r="K443" i="17"/>
  <c r="P443" i="17" s="1"/>
  <c r="L443" i="17"/>
  <c r="Q443" i="17" s="1"/>
  <c r="M443" i="17"/>
  <c r="N443" i="17"/>
  <c r="O443" i="17" s="1"/>
  <c r="K444" i="17"/>
  <c r="P444" i="17" s="1"/>
  <c r="L444" i="17"/>
  <c r="Q444" i="17" s="1"/>
  <c r="M444" i="17"/>
  <c r="N444" i="17"/>
  <c r="O444" i="17" s="1"/>
  <c r="K445" i="17"/>
  <c r="P445" i="17" s="1"/>
  <c r="L445" i="17"/>
  <c r="Q445" i="17" s="1"/>
  <c r="M445" i="17"/>
  <c r="N445" i="17"/>
  <c r="O445" i="17" s="1"/>
  <c r="K446" i="17"/>
  <c r="P446" i="17" s="1"/>
  <c r="L446" i="17"/>
  <c r="Q446" i="17" s="1"/>
  <c r="M446" i="17"/>
  <c r="N446" i="17"/>
  <c r="O446" i="17" s="1"/>
  <c r="K447" i="17"/>
  <c r="P447" i="17" s="1"/>
  <c r="L447" i="17"/>
  <c r="Q447" i="17" s="1"/>
  <c r="M447" i="17"/>
  <c r="N447" i="17"/>
  <c r="O447" i="17" s="1"/>
  <c r="K448" i="17"/>
  <c r="P448" i="17" s="1"/>
  <c r="L448" i="17"/>
  <c r="Q448" i="17" s="1"/>
  <c r="M448" i="17"/>
  <c r="N448" i="17"/>
  <c r="O448" i="17" s="1"/>
  <c r="K449" i="17"/>
  <c r="P449" i="17" s="1"/>
  <c r="L449" i="17"/>
  <c r="Q449" i="17" s="1"/>
  <c r="M449" i="17"/>
  <c r="N449" i="17"/>
  <c r="O449" i="17" s="1"/>
  <c r="K450" i="17"/>
  <c r="P450" i="17" s="1"/>
  <c r="L450" i="17"/>
  <c r="Q450" i="17" s="1"/>
  <c r="M450" i="17"/>
  <c r="N450" i="17"/>
  <c r="O450" i="17" s="1"/>
  <c r="K451" i="17"/>
  <c r="P451" i="17" s="1"/>
  <c r="L451" i="17"/>
  <c r="Q451" i="17" s="1"/>
  <c r="M451" i="17"/>
  <c r="N451" i="17"/>
  <c r="O451" i="17" s="1"/>
  <c r="K452" i="17"/>
  <c r="P452" i="17" s="1"/>
  <c r="L452" i="17"/>
  <c r="Q452" i="17" s="1"/>
  <c r="M452" i="17"/>
  <c r="N452" i="17"/>
  <c r="O452" i="17" s="1"/>
  <c r="K453" i="17"/>
  <c r="P453" i="17" s="1"/>
  <c r="L453" i="17"/>
  <c r="Q453" i="17" s="1"/>
  <c r="M453" i="17"/>
  <c r="N453" i="17"/>
  <c r="O453" i="17" s="1"/>
  <c r="K454" i="17"/>
  <c r="P454" i="17" s="1"/>
  <c r="L454" i="17"/>
  <c r="Q454" i="17" s="1"/>
  <c r="M454" i="17"/>
  <c r="N454" i="17"/>
  <c r="O454" i="17" s="1"/>
  <c r="K455" i="17"/>
  <c r="P455" i="17" s="1"/>
  <c r="L455" i="17"/>
  <c r="Q455" i="17" s="1"/>
  <c r="M455" i="17"/>
  <c r="N455" i="17"/>
  <c r="O455" i="17" s="1"/>
  <c r="K456" i="17"/>
  <c r="P456" i="17" s="1"/>
  <c r="L456" i="17"/>
  <c r="Q456" i="17" s="1"/>
  <c r="M456" i="17"/>
  <c r="N456" i="17"/>
  <c r="O456" i="17" s="1"/>
  <c r="K457" i="17"/>
  <c r="P457" i="17" s="1"/>
  <c r="L457" i="17"/>
  <c r="Q457" i="17" s="1"/>
  <c r="M457" i="17"/>
  <c r="N457" i="17"/>
  <c r="O457" i="17" s="1"/>
  <c r="K458" i="17"/>
  <c r="P458" i="17" s="1"/>
  <c r="L458" i="17"/>
  <c r="Q458" i="17" s="1"/>
  <c r="M458" i="17"/>
  <c r="N458" i="17"/>
  <c r="O458" i="17" s="1"/>
  <c r="K459" i="17"/>
  <c r="P459" i="17" s="1"/>
  <c r="L459" i="17"/>
  <c r="Q459" i="17" s="1"/>
  <c r="M459" i="17"/>
  <c r="N459" i="17"/>
  <c r="O459" i="17" s="1"/>
  <c r="K460" i="17"/>
  <c r="P460" i="17" s="1"/>
  <c r="L460" i="17"/>
  <c r="Q460" i="17" s="1"/>
  <c r="M460" i="17"/>
  <c r="N460" i="17"/>
  <c r="O460" i="17" s="1"/>
  <c r="K461" i="17"/>
  <c r="P461" i="17" s="1"/>
  <c r="L461" i="17"/>
  <c r="Q461" i="17" s="1"/>
  <c r="M461" i="17"/>
  <c r="N461" i="17"/>
  <c r="O461" i="17" s="1"/>
  <c r="K462" i="17"/>
  <c r="P462" i="17" s="1"/>
  <c r="L462" i="17"/>
  <c r="Q462" i="17" s="1"/>
  <c r="M462" i="17"/>
  <c r="N462" i="17"/>
  <c r="O462" i="17" s="1"/>
  <c r="K463" i="17"/>
  <c r="P463" i="17" s="1"/>
  <c r="L463" i="17"/>
  <c r="Q463" i="17" s="1"/>
  <c r="M463" i="17"/>
  <c r="N463" i="17"/>
  <c r="O463" i="17" s="1"/>
  <c r="K464" i="17"/>
  <c r="P464" i="17" s="1"/>
  <c r="L464" i="17"/>
  <c r="Q464" i="17" s="1"/>
  <c r="M464" i="17"/>
  <c r="N464" i="17"/>
  <c r="O464" i="17" s="1"/>
  <c r="K465" i="17"/>
  <c r="P465" i="17" s="1"/>
  <c r="L465" i="17"/>
  <c r="Q465" i="17" s="1"/>
  <c r="M465" i="17"/>
  <c r="N465" i="17"/>
  <c r="O465" i="17" s="1"/>
  <c r="K466" i="17"/>
  <c r="P466" i="17" s="1"/>
  <c r="L466" i="17"/>
  <c r="Q466" i="17" s="1"/>
  <c r="M466" i="17"/>
  <c r="N466" i="17"/>
  <c r="O466" i="17" s="1"/>
  <c r="K467" i="17"/>
  <c r="P467" i="17" s="1"/>
  <c r="L467" i="17"/>
  <c r="Q467" i="17" s="1"/>
  <c r="M467" i="17"/>
  <c r="N467" i="17"/>
  <c r="O467" i="17" s="1"/>
  <c r="K468" i="17"/>
  <c r="P468" i="17" s="1"/>
  <c r="L468" i="17"/>
  <c r="Q468" i="17" s="1"/>
  <c r="M468" i="17"/>
  <c r="N468" i="17"/>
  <c r="O468" i="17" s="1"/>
  <c r="K469" i="17"/>
  <c r="P469" i="17" s="1"/>
  <c r="L469" i="17"/>
  <c r="Q469" i="17" s="1"/>
  <c r="M469" i="17"/>
  <c r="N469" i="17"/>
  <c r="O469" i="17" s="1"/>
  <c r="K470" i="17"/>
  <c r="P470" i="17" s="1"/>
  <c r="L470" i="17"/>
  <c r="Q470" i="17" s="1"/>
  <c r="M470" i="17"/>
  <c r="N470" i="17"/>
  <c r="O470" i="17" s="1"/>
  <c r="K471" i="17"/>
  <c r="P471" i="17" s="1"/>
  <c r="L471" i="17"/>
  <c r="Q471" i="17" s="1"/>
  <c r="M471" i="17"/>
  <c r="N471" i="17"/>
  <c r="O471" i="17" s="1"/>
  <c r="K472" i="17"/>
  <c r="P472" i="17" s="1"/>
  <c r="L472" i="17"/>
  <c r="Q472" i="17" s="1"/>
  <c r="M472" i="17"/>
  <c r="N472" i="17"/>
  <c r="O472" i="17" s="1"/>
  <c r="K473" i="17"/>
  <c r="P473" i="17" s="1"/>
  <c r="L473" i="17"/>
  <c r="Q473" i="17" s="1"/>
  <c r="M473" i="17"/>
  <c r="N473" i="17"/>
  <c r="O473" i="17" s="1"/>
  <c r="K474" i="17"/>
  <c r="P474" i="17" s="1"/>
  <c r="L474" i="17"/>
  <c r="Q474" i="17" s="1"/>
  <c r="M474" i="17"/>
  <c r="N474" i="17"/>
  <c r="O474" i="17" s="1"/>
  <c r="K475" i="17"/>
  <c r="P475" i="17" s="1"/>
  <c r="L475" i="17"/>
  <c r="Q475" i="17" s="1"/>
  <c r="M475" i="17"/>
  <c r="N475" i="17"/>
  <c r="O475" i="17" s="1"/>
  <c r="K476" i="17"/>
  <c r="P476" i="17" s="1"/>
  <c r="L476" i="17"/>
  <c r="Q476" i="17" s="1"/>
  <c r="M476" i="17"/>
  <c r="N476" i="17"/>
  <c r="O476" i="17" s="1"/>
  <c r="K477" i="17"/>
  <c r="P477" i="17" s="1"/>
  <c r="L477" i="17"/>
  <c r="Q477" i="17" s="1"/>
  <c r="M477" i="17"/>
  <c r="N477" i="17"/>
  <c r="O477" i="17" s="1"/>
  <c r="K478" i="17"/>
  <c r="P478" i="17" s="1"/>
  <c r="L478" i="17"/>
  <c r="Q478" i="17" s="1"/>
  <c r="M478" i="17"/>
  <c r="N478" i="17"/>
  <c r="O478" i="17" s="1"/>
  <c r="K479" i="17"/>
  <c r="P479" i="17" s="1"/>
  <c r="L479" i="17"/>
  <c r="Q479" i="17" s="1"/>
  <c r="M479" i="17"/>
  <c r="N479" i="17"/>
  <c r="O479" i="17" s="1"/>
  <c r="K480" i="17"/>
  <c r="P480" i="17" s="1"/>
  <c r="L480" i="17"/>
  <c r="Q480" i="17" s="1"/>
  <c r="M480" i="17"/>
  <c r="N480" i="17"/>
  <c r="O480" i="17" s="1"/>
  <c r="K481" i="17"/>
  <c r="P481" i="17" s="1"/>
  <c r="L481" i="17"/>
  <c r="Q481" i="17" s="1"/>
  <c r="M481" i="17"/>
  <c r="N481" i="17"/>
  <c r="O481" i="17" s="1"/>
  <c r="K482" i="17"/>
  <c r="P482" i="17" s="1"/>
  <c r="L482" i="17"/>
  <c r="Q482" i="17" s="1"/>
  <c r="M482" i="17"/>
  <c r="N482" i="17"/>
  <c r="O482" i="17" s="1"/>
  <c r="K483" i="17"/>
  <c r="P483" i="17" s="1"/>
  <c r="L483" i="17"/>
  <c r="Q483" i="17" s="1"/>
  <c r="M483" i="17"/>
  <c r="N483" i="17"/>
  <c r="O483" i="17" s="1"/>
  <c r="K484" i="17"/>
  <c r="P484" i="17" s="1"/>
  <c r="L484" i="17"/>
  <c r="Q484" i="17" s="1"/>
  <c r="M484" i="17"/>
  <c r="N484" i="17"/>
  <c r="O484" i="17" s="1"/>
  <c r="K485" i="17"/>
  <c r="P485" i="17" s="1"/>
  <c r="L485" i="17"/>
  <c r="Q485" i="17" s="1"/>
  <c r="M485" i="17"/>
  <c r="N485" i="17"/>
  <c r="O485" i="17" s="1"/>
  <c r="K486" i="17"/>
  <c r="P486" i="17" s="1"/>
  <c r="L486" i="17"/>
  <c r="Q486" i="17" s="1"/>
  <c r="M486" i="17"/>
  <c r="N486" i="17"/>
  <c r="O486" i="17" s="1"/>
  <c r="K487" i="17"/>
  <c r="P487" i="17" s="1"/>
  <c r="L487" i="17"/>
  <c r="Q487" i="17" s="1"/>
  <c r="M487" i="17"/>
  <c r="N487" i="17"/>
  <c r="O487" i="17" s="1"/>
  <c r="K488" i="17"/>
  <c r="P488" i="17" s="1"/>
  <c r="L488" i="17"/>
  <c r="Q488" i="17" s="1"/>
  <c r="M488" i="17"/>
  <c r="N488" i="17"/>
  <c r="O488" i="17" s="1"/>
  <c r="K489" i="17"/>
  <c r="P489" i="17" s="1"/>
  <c r="L489" i="17"/>
  <c r="Q489" i="17" s="1"/>
  <c r="M489" i="17"/>
  <c r="N489" i="17"/>
  <c r="O489" i="17" s="1"/>
  <c r="K490" i="17"/>
  <c r="P490" i="17" s="1"/>
  <c r="L490" i="17"/>
  <c r="Q490" i="17" s="1"/>
  <c r="M490" i="17"/>
  <c r="N490" i="17"/>
  <c r="O490" i="17" s="1"/>
  <c r="K491" i="17"/>
  <c r="P491" i="17" s="1"/>
  <c r="L491" i="17"/>
  <c r="Q491" i="17" s="1"/>
  <c r="M491" i="17"/>
  <c r="N491" i="17"/>
  <c r="O491" i="17" s="1"/>
  <c r="K492" i="17"/>
  <c r="P492" i="17" s="1"/>
  <c r="L492" i="17"/>
  <c r="Q492" i="17" s="1"/>
  <c r="M492" i="17"/>
  <c r="N492" i="17"/>
  <c r="O492" i="17" s="1"/>
  <c r="K493" i="17"/>
  <c r="P493" i="17" s="1"/>
  <c r="L493" i="17"/>
  <c r="Q493" i="17" s="1"/>
  <c r="M493" i="17"/>
  <c r="N493" i="17"/>
  <c r="O493" i="17" s="1"/>
  <c r="K494" i="17"/>
  <c r="P494" i="17" s="1"/>
  <c r="L494" i="17"/>
  <c r="Q494" i="17" s="1"/>
  <c r="M494" i="17"/>
  <c r="N494" i="17"/>
  <c r="O494" i="17" s="1"/>
  <c r="K495" i="17"/>
  <c r="P495" i="17" s="1"/>
  <c r="L495" i="17"/>
  <c r="Q495" i="17" s="1"/>
  <c r="M495" i="17"/>
  <c r="N495" i="17"/>
  <c r="O495" i="17" s="1"/>
  <c r="K496" i="17"/>
  <c r="P496" i="17" s="1"/>
  <c r="L496" i="17"/>
  <c r="Q496" i="17" s="1"/>
  <c r="M496" i="17"/>
  <c r="N496" i="17"/>
  <c r="O496" i="17" s="1"/>
  <c r="K497" i="17"/>
  <c r="P497" i="17" s="1"/>
  <c r="L497" i="17"/>
  <c r="Q497" i="17" s="1"/>
  <c r="M497" i="17"/>
  <c r="N497" i="17"/>
  <c r="O497" i="17" s="1"/>
  <c r="K498" i="17"/>
  <c r="P498" i="17" s="1"/>
  <c r="L498" i="17"/>
  <c r="Q498" i="17" s="1"/>
  <c r="M498" i="17"/>
  <c r="N498" i="17"/>
  <c r="O498" i="17" s="1"/>
  <c r="K499" i="17"/>
  <c r="P499" i="17" s="1"/>
  <c r="L499" i="17"/>
  <c r="Q499" i="17" s="1"/>
  <c r="M499" i="17"/>
  <c r="N499" i="17"/>
  <c r="O499" i="17" s="1"/>
  <c r="K500" i="17"/>
  <c r="P500" i="17" s="1"/>
  <c r="L500" i="17"/>
  <c r="Q500" i="17" s="1"/>
  <c r="M500" i="17"/>
  <c r="N500" i="17"/>
  <c r="O500" i="17" s="1"/>
  <c r="K501" i="17"/>
  <c r="P501" i="17" s="1"/>
  <c r="L501" i="17"/>
  <c r="Q501" i="17" s="1"/>
  <c r="M501" i="17"/>
  <c r="N501" i="17"/>
  <c r="O501" i="17" s="1"/>
  <c r="K502" i="17"/>
  <c r="P502" i="17" s="1"/>
  <c r="L502" i="17"/>
  <c r="Q502" i="17" s="1"/>
  <c r="M502" i="17"/>
  <c r="N502" i="17"/>
  <c r="O502" i="17" s="1"/>
  <c r="K503" i="17"/>
  <c r="P503" i="17" s="1"/>
  <c r="L503" i="17"/>
  <c r="Q503" i="17" s="1"/>
  <c r="M503" i="17"/>
  <c r="N503" i="17"/>
  <c r="O503" i="17" s="1"/>
  <c r="K504" i="17"/>
  <c r="P504" i="17" s="1"/>
  <c r="L504" i="17"/>
  <c r="Q504" i="17" s="1"/>
  <c r="M504" i="17"/>
  <c r="N504" i="17"/>
  <c r="O504" i="17" s="1"/>
  <c r="K505" i="17"/>
  <c r="P505" i="17" s="1"/>
  <c r="L505" i="17"/>
  <c r="Q505" i="17" s="1"/>
  <c r="M505" i="17"/>
  <c r="N505" i="17"/>
  <c r="O505" i="17" s="1"/>
  <c r="K506" i="17"/>
  <c r="P506" i="17" s="1"/>
  <c r="L506" i="17"/>
  <c r="Q506" i="17" s="1"/>
  <c r="M506" i="17"/>
  <c r="N506" i="17"/>
  <c r="O506" i="17" s="1"/>
  <c r="K507" i="17"/>
  <c r="P507" i="17" s="1"/>
  <c r="L507" i="17"/>
  <c r="Q507" i="17" s="1"/>
  <c r="M507" i="17"/>
  <c r="N507" i="17"/>
  <c r="O507" i="17" s="1"/>
  <c r="K508" i="17"/>
  <c r="P508" i="17" s="1"/>
  <c r="L508" i="17"/>
  <c r="Q508" i="17" s="1"/>
  <c r="M508" i="17"/>
  <c r="N508" i="17"/>
  <c r="O508" i="17" s="1"/>
  <c r="K509" i="17"/>
  <c r="P509" i="17" s="1"/>
  <c r="L509" i="17"/>
  <c r="Q509" i="17" s="1"/>
  <c r="M509" i="17"/>
  <c r="N509" i="17"/>
  <c r="O509" i="17" s="1"/>
  <c r="K510" i="17"/>
  <c r="P510" i="17" s="1"/>
  <c r="L510" i="17"/>
  <c r="Q510" i="17" s="1"/>
  <c r="M510" i="17"/>
  <c r="N510" i="17"/>
  <c r="O510" i="17" s="1"/>
  <c r="K511" i="17"/>
  <c r="P511" i="17" s="1"/>
  <c r="L511" i="17"/>
  <c r="Q511" i="17" s="1"/>
  <c r="M511" i="17"/>
  <c r="N511" i="17"/>
  <c r="O511" i="17" s="1"/>
  <c r="K512" i="17"/>
  <c r="P512" i="17" s="1"/>
  <c r="L512" i="17"/>
  <c r="Q512" i="17" s="1"/>
  <c r="M512" i="17"/>
  <c r="N512" i="17"/>
  <c r="O512" i="17" s="1"/>
  <c r="K513" i="17"/>
  <c r="P513" i="17" s="1"/>
  <c r="L513" i="17"/>
  <c r="Q513" i="17" s="1"/>
  <c r="M513" i="17"/>
  <c r="N513" i="17"/>
  <c r="O513" i="17" s="1"/>
  <c r="K514" i="17"/>
  <c r="P514" i="17" s="1"/>
  <c r="L514" i="17"/>
  <c r="Q514" i="17" s="1"/>
  <c r="M514" i="17"/>
  <c r="N514" i="17"/>
  <c r="O514" i="17" s="1"/>
  <c r="K515" i="17"/>
  <c r="P515" i="17" s="1"/>
  <c r="L515" i="17"/>
  <c r="Q515" i="17" s="1"/>
  <c r="M515" i="17"/>
  <c r="N515" i="17"/>
  <c r="O515" i="17" s="1"/>
  <c r="K516" i="17"/>
  <c r="P516" i="17" s="1"/>
  <c r="L516" i="17"/>
  <c r="Q516" i="17" s="1"/>
  <c r="M516" i="17"/>
  <c r="N516" i="17"/>
  <c r="O516" i="17" s="1"/>
  <c r="K517" i="17"/>
  <c r="P517" i="17" s="1"/>
  <c r="L517" i="17"/>
  <c r="Q517" i="17" s="1"/>
  <c r="M517" i="17"/>
  <c r="N517" i="17"/>
  <c r="O517" i="17" s="1"/>
  <c r="K518" i="17"/>
  <c r="P518" i="17" s="1"/>
  <c r="L518" i="17"/>
  <c r="Q518" i="17" s="1"/>
  <c r="M518" i="17"/>
  <c r="N518" i="17"/>
  <c r="O518" i="17" s="1"/>
  <c r="K519" i="17"/>
  <c r="P519" i="17" s="1"/>
  <c r="L519" i="17"/>
  <c r="Q519" i="17" s="1"/>
  <c r="M519" i="17"/>
  <c r="N519" i="17"/>
  <c r="O519" i="17" s="1"/>
  <c r="K520" i="17"/>
  <c r="P520" i="17" s="1"/>
  <c r="L520" i="17"/>
  <c r="Q520" i="17" s="1"/>
  <c r="M520" i="17"/>
  <c r="N520" i="17"/>
  <c r="O520" i="17" s="1"/>
  <c r="K521" i="17"/>
  <c r="P521" i="17" s="1"/>
  <c r="L521" i="17"/>
  <c r="Q521" i="17" s="1"/>
  <c r="M521" i="17"/>
  <c r="N521" i="17"/>
  <c r="O521" i="17" s="1"/>
  <c r="K522" i="17"/>
  <c r="P522" i="17" s="1"/>
  <c r="L522" i="17"/>
  <c r="Q522" i="17" s="1"/>
  <c r="M522" i="17"/>
  <c r="N522" i="17"/>
  <c r="O522" i="17" s="1"/>
  <c r="K523" i="17"/>
  <c r="P523" i="17" s="1"/>
  <c r="L523" i="17"/>
  <c r="Q523" i="17" s="1"/>
  <c r="M523" i="17"/>
  <c r="N523" i="17"/>
  <c r="O523" i="17" s="1"/>
  <c r="K524" i="17"/>
  <c r="P524" i="17" s="1"/>
  <c r="L524" i="17"/>
  <c r="Q524" i="17" s="1"/>
  <c r="M524" i="17"/>
  <c r="N524" i="17"/>
  <c r="O524" i="17" s="1"/>
  <c r="K525" i="17"/>
  <c r="P525" i="17" s="1"/>
  <c r="L525" i="17"/>
  <c r="Q525" i="17" s="1"/>
  <c r="M525" i="17"/>
  <c r="N525" i="17"/>
  <c r="O525" i="17" s="1"/>
  <c r="K526" i="17"/>
  <c r="P526" i="17" s="1"/>
  <c r="L526" i="17"/>
  <c r="Q526" i="17" s="1"/>
  <c r="M526" i="17"/>
  <c r="N526" i="17"/>
  <c r="O526" i="17" s="1"/>
  <c r="K527" i="17"/>
  <c r="P527" i="17" s="1"/>
  <c r="L527" i="17"/>
  <c r="Q527" i="17" s="1"/>
  <c r="M527" i="17"/>
  <c r="N527" i="17"/>
  <c r="O527" i="17" s="1"/>
  <c r="K528" i="17"/>
  <c r="P528" i="17" s="1"/>
  <c r="L528" i="17"/>
  <c r="Q528" i="17" s="1"/>
  <c r="M528" i="17"/>
  <c r="N528" i="17"/>
  <c r="O528" i="17" s="1"/>
  <c r="K529" i="17"/>
  <c r="P529" i="17" s="1"/>
  <c r="L529" i="17"/>
  <c r="Q529" i="17" s="1"/>
  <c r="M529" i="17"/>
  <c r="N529" i="17"/>
  <c r="O529" i="17" s="1"/>
  <c r="K530" i="17"/>
  <c r="P530" i="17" s="1"/>
  <c r="L530" i="17"/>
  <c r="Q530" i="17" s="1"/>
  <c r="M530" i="17"/>
  <c r="N530" i="17"/>
  <c r="O530" i="17" s="1"/>
  <c r="K531" i="17"/>
  <c r="P531" i="17" s="1"/>
  <c r="L531" i="17"/>
  <c r="Q531" i="17" s="1"/>
  <c r="M531" i="17"/>
  <c r="N531" i="17"/>
  <c r="O531" i="17" s="1"/>
  <c r="K532" i="17"/>
  <c r="P532" i="17" s="1"/>
  <c r="L532" i="17"/>
  <c r="Q532" i="17" s="1"/>
  <c r="M532" i="17"/>
  <c r="N532" i="17"/>
  <c r="O532" i="17" s="1"/>
  <c r="K533" i="17"/>
  <c r="P533" i="17" s="1"/>
  <c r="L533" i="17"/>
  <c r="Q533" i="17" s="1"/>
  <c r="M533" i="17"/>
  <c r="N533" i="17"/>
  <c r="O533" i="17" s="1"/>
  <c r="K534" i="17"/>
  <c r="P534" i="17" s="1"/>
  <c r="L534" i="17"/>
  <c r="Q534" i="17" s="1"/>
  <c r="M534" i="17"/>
  <c r="N534" i="17"/>
  <c r="O534" i="17" s="1"/>
  <c r="K535" i="17"/>
  <c r="P535" i="17" s="1"/>
  <c r="L535" i="17"/>
  <c r="Q535" i="17" s="1"/>
  <c r="M535" i="17"/>
  <c r="N535" i="17"/>
  <c r="O535" i="17" s="1"/>
  <c r="K536" i="17"/>
  <c r="P536" i="17" s="1"/>
  <c r="L536" i="17"/>
  <c r="Q536" i="17" s="1"/>
  <c r="M536" i="17"/>
  <c r="N536" i="17"/>
  <c r="O536" i="17" s="1"/>
  <c r="K537" i="17"/>
  <c r="P537" i="17" s="1"/>
  <c r="L537" i="17"/>
  <c r="Q537" i="17" s="1"/>
  <c r="M537" i="17"/>
  <c r="N537" i="17"/>
  <c r="O537" i="17" s="1"/>
  <c r="K538" i="17"/>
  <c r="P538" i="17" s="1"/>
  <c r="L538" i="17"/>
  <c r="Q538" i="17" s="1"/>
  <c r="M538" i="17"/>
  <c r="N538" i="17"/>
  <c r="O538" i="17" s="1"/>
  <c r="K539" i="17"/>
  <c r="P539" i="17" s="1"/>
  <c r="L539" i="17"/>
  <c r="Q539" i="17" s="1"/>
  <c r="M539" i="17"/>
  <c r="N539" i="17"/>
  <c r="O539" i="17" s="1"/>
  <c r="K540" i="17"/>
  <c r="P540" i="17" s="1"/>
  <c r="L540" i="17"/>
  <c r="Q540" i="17" s="1"/>
  <c r="M540" i="17"/>
  <c r="N540" i="17"/>
  <c r="O540" i="17" s="1"/>
  <c r="K541" i="17"/>
  <c r="P541" i="17" s="1"/>
  <c r="L541" i="17"/>
  <c r="Q541" i="17" s="1"/>
  <c r="M541" i="17"/>
  <c r="N541" i="17"/>
  <c r="O541" i="17" s="1"/>
  <c r="K542" i="17"/>
  <c r="P542" i="17" s="1"/>
  <c r="L542" i="17"/>
  <c r="Q542" i="17" s="1"/>
  <c r="M542" i="17"/>
  <c r="N542" i="17"/>
  <c r="O542" i="17" s="1"/>
  <c r="K543" i="17"/>
  <c r="P543" i="17" s="1"/>
  <c r="L543" i="17"/>
  <c r="Q543" i="17" s="1"/>
  <c r="M543" i="17"/>
  <c r="N543" i="17"/>
  <c r="O543" i="17" s="1"/>
  <c r="K544" i="17"/>
  <c r="P544" i="17" s="1"/>
  <c r="L544" i="17"/>
  <c r="Q544" i="17" s="1"/>
  <c r="M544" i="17"/>
  <c r="N544" i="17"/>
  <c r="O544" i="17" s="1"/>
  <c r="K545" i="17"/>
  <c r="P545" i="17" s="1"/>
  <c r="L545" i="17"/>
  <c r="Q545" i="17" s="1"/>
  <c r="M545" i="17"/>
  <c r="N545" i="17"/>
  <c r="O545" i="17" s="1"/>
  <c r="K546" i="17"/>
  <c r="P546" i="17" s="1"/>
  <c r="L546" i="17"/>
  <c r="Q546" i="17" s="1"/>
  <c r="M546" i="17"/>
  <c r="N546" i="17"/>
  <c r="O546" i="17" s="1"/>
  <c r="K547" i="17"/>
  <c r="P547" i="17" s="1"/>
  <c r="L547" i="17"/>
  <c r="Q547" i="17" s="1"/>
  <c r="M547" i="17"/>
  <c r="N547" i="17"/>
  <c r="O547" i="17" s="1"/>
  <c r="K548" i="17"/>
  <c r="P548" i="17" s="1"/>
  <c r="L548" i="17"/>
  <c r="Q548" i="17" s="1"/>
  <c r="M548" i="17"/>
  <c r="N548" i="17"/>
  <c r="O548" i="17" s="1"/>
  <c r="K549" i="17"/>
  <c r="P549" i="17" s="1"/>
  <c r="L549" i="17"/>
  <c r="Q549" i="17" s="1"/>
  <c r="M549" i="17"/>
  <c r="N549" i="17"/>
  <c r="O549" i="17" s="1"/>
  <c r="K550" i="17"/>
  <c r="P550" i="17" s="1"/>
  <c r="L550" i="17"/>
  <c r="Q550" i="17" s="1"/>
  <c r="M550" i="17"/>
  <c r="N550" i="17"/>
  <c r="O550" i="17" s="1"/>
  <c r="K551" i="17"/>
  <c r="P551" i="17" s="1"/>
  <c r="L551" i="17"/>
  <c r="Q551" i="17" s="1"/>
  <c r="M551" i="17"/>
  <c r="N551" i="17"/>
  <c r="O551" i="17" s="1"/>
  <c r="K552" i="17"/>
  <c r="P552" i="17" s="1"/>
  <c r="L552" i="17"/>
  <c r="Q552" i="17" s="1"/>
  <c r="M552" i="17"/>
  <c r="N552" i="17"/>
  <c r="O552" i="17" s="1"/>
  <c r="K553" i="17"/>
  <c r="P553" i="17" s="1"/>
  <c r="L553" i="17"/>
  <c r="Q553" i="17" s="1"/>
  <c r="M553" i="17"/>
  <c r="N553" i="17"/>
  <c r="O553" i="17" s="1"/>
  <c r="K554" i="17"/>
  <c r="P554" i="17" s="1"/>
  <c r="L554" i="17"/>
  <c r="Q554" i="17" s="1"/>
  <c r="M554" i="17"/>
  <c r="N554" i="17"/>
  <c r="O554" i="17" s="1"/>
  <c r="K555" i="17"/>
  <c r="P555" i="17" s="1"/>
  <c r="L555" i="17"/>
  <c r="Q555" i="17" s="1"/>
  <c r="M555" i="17"/>
  <c r="N555" i="17"/>
  <c r="O555" i="17" s="1"/>
  <c r="K556" i="17"/>
  <c r="P556" i="17" s="1"/>
  <c r="L556" i="17"/>
  <c r="Q556" i="17" s="1"/>
  <c r="M556" i="17"/>
  <c r="N556" i="17"/>
  <c r="O556" i="17" s="1"/>
  <c r="K557" i="17"/>
  <c r="P557" i="17" s="1"/>
  <c r="L557" i="17"/>
  <c r="Q557" i="17" s="1"/>
  <c r="M557" i="17"/>
  <c r="N557" i="17"/>
  <c r="O557" i="17" s="1"/>
  <c r="K558" i="17"/>
  <c r="P558" i="17" s="1"/>
  <c r="L558" i="17"/>
  <c r="Q558" i="17" s="1"/>
  <c r="M558" i="17"/>
  <c r="N558" i="17"/>
  <c r="O558" i="17" s="1"/>
  <c r="K559" i="17"/>
  <c r="P559" i="17" s="1"/>
  <c r="L559" i="17"/>
  <c r="Q559" i="17" s="1"/>
  <c r="M559" i="17"/>
  <c r="N559" i="17"/>
  <c r="O559" i="17" s="1"/>
  <c r="K560" i="17"/>
  <c r="P560" i="17" s="1"/>
  <c r="L560" i="17"/>
  <c r="Q560" i="17" s="1"/>
  <c r="M560" i="17"/>
  <c r="N560" i="17"/>
  <c r="O560" i="17" s="1"/>
  <c r="K561" i="17"/>
  <c r="P561" i="17" s="1"/>
  <c r="L561" i="17"/>
  <c r="Q561" i="17" s="1"/>
  <c r="M561" i="17"/>
  <c r="N561" i="17"/>
  <c r="O561" i="17" s="1"/>
  <c r="K562" i="17"/>
  <c r="P562" i="17" s="1"/>
  <c r="L562" i="17"/>
  <c r="Q562" i="17" s="1"/>
  <c r="M562" i="17"/>
  <c r="N562" i="17"/>
  <c r="O562" i="17" s="1"/>
  <c r="K563" i="17"/>
  <c r="P563" i="17" s="1"/>
  <c r="L563" i="17"/>
  <c r="Q563" i="17" s="1"/>
  <c r="M563" i="17"/>
  <c r="N563" i="17"/>
  <c r="O563" i="17" s="1"/>
  <c r="K564" i="17"/>
  <c r="P564" i="17" s="1"/>
  <c r="L564" i="17"/>
  <c r="Q564" i="17" s="1"/>
  <c r="M564" i="17"/>
  <c r="N564" i="17"/>
  <c r="O564" i="17" s="1"/>
  <c r="K565" i="17"/>
  <c r="P565" i="17" s="1"/>
  <c r="L565" i="17"/>
  <c r="Q565" i="17" s="1"/>
  <c r="M565" i="17"/>
  <c r="N565" i="17"/>
  <c r="O565" i="17" s="1"/>
  <c r="K566" i="17"/>
  <c r="P566" i="17" s="1"/>
  <c r="L566" i="17"/>
  <c r="Q566" i="17" s="1"/>
  <c r="M566" i="17"/>
  <c r="N566" i="17"/>
  <c r="O566" i="17" s="1"/>
  <c r="K567" i="17"/>
  <c r="P567" i="17" s="1"/>
  <c r="L567" i="17"/>
  <c r="Q567" i="17" s="1"/>
  <c r="M567" i="17"/>
  <c r="N567" i="17"/>
  <c r="O567" i="17" s="1"/>
  <c r="K568" i="17"/>
  <c r="P568" i="17" s="1"/>
  <c r="L568" i="17"/>
  <c r="Q568" i="17" s="1"/>
  <c r="M568" i="17"/>
  <c r="N568" i="17"/>
  <c r="O568" i="17" s="1"/>
  <c r="K569" i="17"/>
  <c r="P569" i="17" s="1"/>
  <c r="L569" i="17"/>
  <c r="Q569" i="17" s="1"/>
  <c r="M569" i="17"/>
  <c r="N569" i="17"/>
  <c r="O569" i="17" s="1"/>
  <c r="K570" i="17"/>
  <c r="P570" i="17" s="1"/>
  <c r="L570" i="17"/>
  <c r="Q570" i="17" s="1"/>
  <c r="M570" i="17"/>
  <c r="N570" i="17"/>
  <c r="O570" i="17" s="1"/>
  <c r="K571" i="17"/>
  <c r="P571" i="17" s="1"/>
  <c r="L571" i="17"/>
  <c r="Q571" i="17" s="1"/>
  <c r="M571" i="17"/>
  <c r="N571" i="17"/>
  <c r="O571" i="17" s="1"/>
  <c r="K572" i="17"/>
  <c r="P572" i="17" s="1"/>
  <c r="L572" i="17"/>
  <c r="Q572" i="17" s="1"/>
  <c r="M572" i="17"/>
  <c r="N572" i="17"/>
  <c r="O572" i="17" s="1"/>
  <c r="K573" i="17"/>
  <c r="P573" i="17" s="1"/>
  <c r="L573" i="17"/>
  <c r="Q573" i="17" s="1"/>
  <c r="M573" i="17"/>
  <c r="N573" i="17"/>
  <c r="O573" i="17" s="1"/>
  <c r="K574" i="17"/>
  <c r="P574" i="17" s="1"/>
  <c r="L574" i="17"/>
  <c r="Q574" i="17" s="1"/>
  <c r="M574" i="17"/>
  <c r="N574" i="17"/>
  <c r="O574" i="17" s="1"/>
  <c r="K575" i="17"/>
  <c r="P575" i="17" s="1"/>
  <c r="L575" i="17"/>
  <c r="Q575" i="17" s="1"/>
  <c r="M575" i="17"/>
  <c r="N575" i="17"/>
  <c r="O575" i="17" s="1"/>
  <c r="K576" i="17"/>
  <c r="P576" i="17" s="1"/>
  <c r="L576" i="17"/>
  <c r="Q576" i="17" s="1"/>
  <c r="M576" i="17"/>
  <c r="N576" i="17"/>
  <c r="O576" i="17" s="1"/>
  <c r="K577" i="17"/>
  <c r="P577" i="17" s="1"/>
  <c r="L577" i="17"/>
  <c r="Q577" i="17" s="1"/>
  <c r="M577" i="17"/>
  <c r="N577" i="17"/>
  <c r="O577" i="17" s="1"/>
  <c r="K578" i="17"/>
  <c r="P578" i="17" s="1"/>
  <c r="L578" i="17"/>
  <c r="Q578" i="17" s="1"/>
  <c r="M578" i="17"/>
  <c r="N578" i="17"/>
  <c r="O578" i="17" s="1"/>
  <c r="K579" i="17"/>
  <c r="P579" i="17" s="1"/>
  <c r="L579" i="17"/>
  <c r="Q579" i="17" s="1"/>
  <c r="M579" i="17"/>
  <c r="N579" i="17"/>
  <c r="O579" i="17" s="1"/>
  <c r="K580" i="17"/>
  <c r="P580" i="17" s="1"/>
  <c r="L580" i="17"/>
  <c r="Q580" i="17" s="1"/>
  <c r="M580" i="17"/>
  <c r="N580" i="17"/>
  <c r="O580" i="17" s="1"/>
  <c r="K581" i="17"/>
  <c r="P581" i="17" s="1"/>
  <c r="L581" i="17"/>
  <c r="Q581" i="17" s="1"/>
  <c r="M581" i="17"/>
  <c r="N581" i="17"/>
  <c r="O581" i="17" s="1"/>
  <c r="K582" i="17"/>
  <c r="P582" i="17" s="1"/>
  <c r="L582" i="17"/>
  <c r="Q582" i="17" s="1"/>
  <c r="M582" i="17"/>
  <c r="N582" i="17"/>
  <c r="O582" i="17" s="1"/>
  <c r="K583" i="17"/>
  <c r="P583" i="17" s="1"/>
  <c r="L583" i="17"/>
  <c r="Q583" i="17" s="1"/>
  <c r="M583" i="17"/>
  <c r="N583" i="17"/>
  <c r="O583" i="17" s="1"/>
  <c r="K584" i="17"/>
  <c r="P584" i="17" s="1"/>
  <c r="L584" i="17"/>
  <c r="Q584" i="17" s="1"/>
  <c r="M584" i="17"/>
  <c r="N584" i="17"/>
  <c r="O584" i="17" s="1"/>
  <c r="K585" i="17"/>
  <c r="P585" i="17" s="1"/>
  <c r="L585" i="17"/>
  <c r="Q585" i="17" s="1"/>
  <c r="M585" i="17"/>
  <c r="N585" i="17"/>
  <c r="O585" i="17" s="1"/>
  <c r="K586" i="17"/>
  <c r="P586" i="17" s="1"/>
  <c r="L586" i="17"/>
  <c r="Q586" i="17" s="1"/>
  <c r="M586" i="17"/>
  <c r="N586" i="17"/>
  <c r="O586" i="17" s="1"/>
  <c r="K587" i="17"/>
  <c r="P587" i="17" s="1"/>
  <c r="L587" i="17"/>
  <c r="Q587" i="17" s="1"/>
  <c r="M587" i="17"/>
  <c r="N587" i="17"/>
  <c r="O587" i="17" s="1"/>
  <c r="K588" i="17"/>
  <c r="P588" i="17" s="1"/>
  <c r="L588" i="17"/>
  <c r="Q588" i="17" s="1"/>
  <c r="M588" i="17"/>
  <c r="N588" i="17"/>
  <c r="O588" i="17" s="1"/>
  <c r="K589" i="17"/>
  <c r="P589" i="17" s="1"/>
  <c r="L589" i="17"/>
  <c r="Q589" i="17" s="1"/>
  <c r="M589" i="17"/>
  <c r="N589" i="17"/>
  <c r="O589" i="17" s="1"/>
  <c r="K590" i="17"/>
  <c r="P590" i="17" s="1"/>
  <c r="L590" i="17"/>
  <c r="Q590" i="17" s="1"/>
  <c r="M590" i="17"/>
  <c r="N590" i="17"/>
  <c r="O590" i="17" s="1"/>
  <c r="K591" i="17"/>
  <c r="P591" i="17" s="1"/>
  <c r="L591" i="17"/>
  <c r="Q591" i="17" s="1"/>
  <c r="M591" i="17"/>
  <c r="N591" i="17"/>
  <c r="O591" i="17" s="1"/>
  <c r="K592" i="17"/>
  <c r="P592" i="17" s="1"/>
  <c r="L592" i="17"/>
  <c r="Q592" i="17" s="1"/>
  <c r="M592" i="17"/>
  <c r="N592" i="17"/>
  <c r="O592" i="17" s="1"/>
  <c r="K593" i="17"/>
  <c r="P593" i="17" s="1"/>
  <c r="L593" i="17"/>
  <c r="Q593" i="17" s="1"/>
  <c r="M593" i="17"/>
  <c r="N593" i="17"/>
  <c r="O593" i="17" s="1"/>
  <c r="K594" i="17"/>
  <c r="P594" i="17" s="1"/>
  <c r="L594" i="17"/>
  <c r="Q594" i="17" s="1"/>
  <c r="M594" i="17"/>
  <c r="N594" i="17"/>
  <c r="O594" i="17" s="1"/>
  <c r="K595" i="17"/>
  <c r="P595" i="17" s="1"/>
  <c r="L595" i="17"/>
  <c r="Q595" i="17" s="1"/>
  <c r="M595" i="17"/>
  <c r="N595" i="17"/>
  <c r="O595" i="17" s="1"/>
  <c r="K596" i="17"/>
  <c r="P596" i="17" s="1"/>
  <c r="L596" i="17"/>
  <c r="Q596" i="17" s="1"/>
  <c r="M596" i="17"/>
  <c r="N596" i="17"/>
  <c r="O596" i="17" s="1"/>
  <c r="K597" i="17"/>
  <c r="P597" i="17" s="1"/>
  <c r="L597" i="17"/>
  <c r="Q597" i="17" s="1"/>
  <c r="M597" i="17"/>
  <c r="N597" i="17"/>
  <c r="O597" i="17" s="1"/>
  <c r="K598" i="17"/>
  <c r="P598" i="17" s="1"/>
  <c r="L598" i="17"/>
  <c r="Q598" i="17" s="1"/>
  <c r="M598" i="17"/>
  <c r="N598" i="17"/>
  <c r="O598" i="17" s="1"/>
  <c r="K599" i="17"/>
  <c r="P599" i="17" s="1"/>
  <c r="L599" i="17"/>
  <c r="Q599" i="17" s="1"/>
  <c r="M599" i="17"/>
  <c r="N599" i="17"/>
  <c r="O599" i="17" s="1"/>
  <c r="K600" i="17"/>
  <c r="P600" i="17" s="1"/>
  <c r="L600" i="17"/>
  <c r="Q600" i="17" s="1"/>
  <c r="M600" i="17"/>
  <c r="N600" i="17"/>
  <c r="O600" i="17" s="1"/>
  <c r="K601" i="17"/>
  <c r="P601" i="17" s="1"/>
  <c r="L601" i="17"/>
  <c r="Q601" i="17" s="1"/>
  <c r="M601" i="17"/>
  <c r="N601" i="17"/>
  <c r="O601" i="17" s="1"/>
  <c r="K602" i="17"/>
  <c r="P602" i="17" s="1"/>
  <c r="L602" i="17"/>
  <c r="Q602" i="17" s="1"/>
  <c r="M602" i="17"/>
  <c r="N602" i="17"/>
  <c r="O602" i="17" s="1"/>
  <c r="K603" i="17"/>
  <c r="P603" i="17" s="1"/>
  <c r="L603" i="17"/>
  <c r="Q603" i="17" s="1"/>
  <c r="M603" i="17"/>
  <c r="N603" i="17"/>
  <c r="O603" i="17" s="1"/>
  <c r="K604" i="17"/>
  <c r="P604" i="17" s="1"/>
  <c r="L604" i="17"/>
  <c r="Q604" i="17" s="1"/>
  <c r="M604" i="17"/>
  <c r="N604" i="17"/>
  <c r="O604" i="17" s="1"/>
  <c r="K605" i="17"/>
  <c r="P605" i="17" s="1"/>
  <c r="L605" i="17"/>
  <c r="Q605" i="17" s="1"/>
  <c r="M605" i="17"/>
  <c r="N605" i="17"/>
  <c r="O605" i="17" s="1"/>
  <c r="K606" i="17"/>
  <c r="P606" i="17" s="1"/>
  <c r="L606" i="17"/>
  <c r="Q606" i="17" s="1"/>
  <c r="M606" i="17"/>
  <c r="N606" i="17"/>
  <c r="O606" i="17" s="1"/>
  <c r="K607" i="17"/>
  <c r="P607" i="17" s="1"/>
  <c r="L607" i="17"/>
  <c r="Q607" i="17" s="1"/>
  <c r="M607" i="17"/>
  <c r="N607" i="17"/>
  <c r="O607" i="17" s="1"/>
  <c r="K608" i="17"/>
  <c r="P608" i="17" s="1"/>
  <c r="L608" i="17"/>
  <c r="Q608" i="17" s="1"/>
  <c r="M608" i="17"/>
  <c r="N608" i="17"/>
  <c r="O608" i="17" s="1"/>
  <c r="K609" i="17"/>
  <c r="P609" i="17" s="1"/>
  <c r="L609" i="17"/>
  <c r="Q609" i="17" s="1"/>
  <c r="M609" i="17"/>
  <c r="N609" i="17"/>
  <c r="O609" i="17" s="1"/>
  <c r="K610" i="17"/>
  <c r="P610" i="17" s="1"/>
  <c r="L610" i="17"/>
  <c r="Q610" i="17" s="1"/>
  <c r="M610" i="17"/>
  <c r="N610" i="17"/>
  <c r="O610" i="17" s="1"/>
  <c r="K611" i="17"/>
  <c r="P611" i="17" s="1"/>
  <c r="L611" i="17"/>
  <c r="Q611" i="17" s="1"/>
  <c r="M611" i="17"/>
  <c r="N611" i="17"/>
  <c r="O611" i="17" s="1"/>
  <c r="K612" i="17"/>
  <c r="P612" i="17" s="1"/>
  <c r="L612" i="17"/>
  <c r="Q612" i="17" s="1"/>
  <c r="M612" i="17"/>
  <c r="N612" i="17"/>
  <c r="O612" i="17" s="1"/>
  <c r="K613" i="17"/>
  <c r="P613" i="17" s="1"/>
  <c r="L613" i="17"/>
  <c r="Q613" i="17" s="1"/>
  <c r="M613" i="17"/>
  <c r="N613" i="17"/>
  <c r="O613" i="17" s="1"/>
  <c r="K614" i="17"/>
  <c r="P614" i="17" s="1"/>
  <c r="L614" i="17"/>
  <c r="Q614" i="17" s="1"/>
  <c r="M614" i="17"/>
  <c r="N614" i="17"/>
  <c r="O614" i="17" s="1"/>
  <c r="K615" i="17"/>
  <c r="P615" i="17" s="1"/>
  <c r="L615" i="17"/>
  <c r="Q615" i="17" s="1"/>
  <c r="M615" i="17"/>
  <c r="N615" i="17"/>
  <c r="O615" i="17" s="1"/>
  <c r="K616" i="17"/>
  <c r="P616" i="17" s="1"/>
  <c r="L616" i="17"/>
  <c r="Q616" i="17" s="1"/>
  <c r="M616" i="17"/>
  <c r="N616" i="17"/>
  <c r="O616" i="17" s="1"/>
  <c r="K617" i="17"/>
  <c r="P617" i="17" s="1"/>
  <c r="L617" i="17"/>
  <c r="Q617" i="17" s="1"/>
  <c r="M617" i="17"/>
  <c r="N617" i="17"/>
  <c r="O617" i="17" s="1"/>
  <c r="K618" i="17"/>
  <c r="P618" i="17" s="1"/>
  <c r="L618" i="17"/>
  <c r="Q618" i="17" s="1"/>
  <c r="M618" i="17"/>
  <c r="N618" i="17"/>
  <c r="O618" i="17" s="1"/>
  <c r="K619" i="17"/>
  <c r="P619" i="17" s="1"/>
  <c r="L619" i="17"/>
  <c r="Q619" i="17" s="1"/>
  <c r="M619" i="17"/>
  <c r="N619" i="17"/>
  <c r="O619" i="17" s="1"/>
  <c r="K620" i="17"/>
  <c r="P620" i="17" s="1"/>
  <c r="L620" i="17"/>
  <c r="Q620" i="17" s="1"/>
  <c r="M620" i="17"/>
  <c r="N620" i="17"/>
  <c r="O620" i="17" s="1"/>
  <c r="K621" i="17"/>
  <c r="P621" i="17" s="1"/>
  <c r="L621" i="17"/>
  <c r="Q621" i="17" s="1"/>
  <c r="M621" i="17"/>
  <c r="N621" i="17"/>
  <c r="O621" i="17" s="1"/>
  <c r="K622" i="17"/>
  <c r="P622" i="17" s="1"/>
  <c r="L622" i="17"/>
  <c r="Q622" i="17" s="1"/>
  <c r="M622" i="17"/>
  <c r="N622" i="17"/>
  <c r="O622" i="17" s="1"/>
  <c r="K623" i="17"/>
  <c r="P623" i="17" s="1"/>
  <c r="L623" i="17"/>
  <c r="Q623" i="17" s="1"/>
  <c r="M623" i="17"/>
  <c r="N623" i="17"/>
  <c r="O623" i="17" s="1"/>
  <c r="K624" i="17"/>
  <c r="P624" i="17" s="1"/>
  <c r="L624" i="17"/>
  <c r="Q624" i="17" s="1"/>
  <c r="M624" i="17"/>
  <c r="N624" i="17"/>
  <c r="O624" i="17" s="1"/>
  <c r="K625" i="17"/>
  <c r="P625" i="17" s="1"/>
  <c r="L625" i="17"/>
  <c r="Q625" i="17" s="1"/>
  <c r="M625" i="17"/>
  <c r="N625" i="17"/>
  <c r="O625" i="17" s="1"/>
  <c r="K626" i="17"/>
  <c r="P626" i="17" s="1"/>
  <c r="L626" i="17"/>
  <c r="Q626" i="17" s="1"/>
  <c r="M626" i="17"/>
  <c r="N626" i="17"/>
  <c r="O626" i="17" s="1"/>
  <c r="K627" i="17"/>
  <c r="P627" i="17" s="1"/>
  <c r="L627" i="17"/>
  <c r="Q627" i="17" s="1"/>
  <c r="M627" i="17"/>
  <c r="N627" i="17"/>
  <c r="O627" i="17" s="1"/>
  <c r="K628" i="17"/>
  <c r="P628" i="17" s="1"/>
  <c r="L628" i="17"/>
  <c r="Q628" i="17" s="1"/>
  <c r="M628" i="17"/>
  <c r="N628" i="17"/>
  <c r="O628" i="17" s="1"/>
  <c r="K629" i="17"/>
  <c r="P629" i="17" s="1"/>
  <c r="L629" i="17"/>
  <c r="Q629" i="17" s="1"/>
  <c r="M629" i="17"/>
  <c r="N629" i="17"/>
  <c r="O629" i="17" s="1"/>
  <c r="K630" i="17"/>
  <c r="P630" i="17" s="1"/>
  <c r="L630" i="17"/>
  <c r="Q630" i="17" s="1"/>
  <c r="M630" i="17"/>
  <c r="N630" i="17"/>
  <c r="O630" i="17" s="1"/>
  <c r="K631" i="17"/>
  <c r="P631" i="17" s="1"/>
  <c r="L631" i="17"/>
  <c r="Q631" i="17" s="1"/>
  <c r="M631" i="17"/>
  <c r="N631" i="17"/>
  <c r="O631" i="17" s="1"/>
  <c r="K632" i="17"/>
  <c r="P632" i="17" s="1"/>
  <c r="L632" i="17"/>
  <c r="Q632" i="17" s="1"/>
  <c r="M632" i="17"/>
  <c r="N632" i="17"/>
  <c r="O632" i="17" s="1"/>
  <c r="K633" i="17"/>
  <c r="P633" i="17" s="1"/>
  <c r="L633" i="17"/>
  <c r="Q633" i="17" s="1"/>
  <c r="M633" i="17"/>
  <c r="N633" i="17"/>
  <c r="O633" i="17" s="1"/>
  <c r="K634" i="17"/>
  <c r="P634" i="17" s="1"/>
  <c r="L634" i="17"/>
  <c r="Q634" i="17" s="1"/>
  <c r="M634" i="17"/>
  <c r="N634" i="17"/>
  <c r="O634" i="17" s="1"/>
  <c r="K635" i="17"/>
  <c r="P635" i="17" s="1"/>
  <c r="L635" i="17"/>
  <c r="Q635" i="17" s="1"/>
  <c r="M635" i="17"/>
  <c r="N635" i="17"/>
  <c r="O635" i="17" s="1"/>
  <c r="K636" i="17"/>
  <c r="P636" i="17" s="1"/>
  <c r="L636" i="17"/>
  <c r="Q636" i="17" s="1"/>
  <c r="M636" i="17"/>
  <c r="N636" i="17"/>
  <c r="O636" i="17" s="1"/>
  <c r="K637" i="17"/>
  <c r="P637" i="17" s="1"/>
  <c r="L637" i="17"/>
  <c r="Q637" i="17" s="1"/>
  <c r="M637" i="17"/>
  <c r="N637" i="17"/>
  <c r="O637" i="17" s="1"/>
  <c r="K638" i="17"/>
  <c r="P638" i="17" s="1"/>
  <c r="L638" i="17"/>
  <c r="Q638" i="17" s="1"/>
  <c r="M638" i="17"/>
  <c r="N638" i="17"/>
  <c r="O638" i="17" s="1"/>
  <c r="K639" i="17"/>
  <c r="P639" i="17" s="1"/>
  <c r="L639" i="17"/>
  <c r="Q639" i="17" s="1"/>
  <c r="M639" i="17"/>
  <c r="N639" i="17"/>
  <c r="O639" i="17" s="1"/>
  <c r="K640" i="17"/>
  <c r="P640" i="17" s="1"/>
  <c r="L640" i="17"/>
  <c r="Q640" i="17" s="1"/>
  <c r="M640" i="17"/>
  <c r="N640" i="17"/>
  <c r="O640" i="17" s="1"/>
  <c r="K641" i="17"/>
  <c r="P641" i="17" s="1"/>
  <c r="L641" i="17"/>
  <c r="Q641" i="17" s="1"/>
  <c r="M641" i="17"/>
  <c r="N641" i="17"/>
  <c r="O641" i="17" s="1"/>
  <c r="K642" i="17"/>
  <c r="P642" i="17" s="1"/>
  <c r="L642" i="17"/>
  <c r="Q642" i="17" s="1"/>
  <c r="M642" i="17"/>
  <c r="N642" i="17"/>
  <c r="O642" i="17" s="1"/>
  <c r="K643" i="17"/>
  <c r="P643" i="17" s="1"/>
  <c r="L643" i="17"/>
  <c r="Q643" i="17" s="1"/>
  <c r="M643" i="17"/>
  <c r="N643" i="17"/>
  <c r="O643" i="17" s="1"/>
  <c r="K644" i="17"/>
  <c r="P644" i="17" s="1"/>
  <c r="L644" i="17"/>
  <c r="Q644" i="17" s="1"/>
  <c r="M644" i="17"/>
  <c r="N644" i="17"/>
  <c r="O644" i="17" s="1"/>
  <c r="K645" i="17"/>
  <c r="P645" i="17" s="1"/>
  <c r="L645" i="17"/>
  <c r="Q645" i="17" s="1"/>
  <c r="M645" i="17"/>
  <c r="N645" i="17"/>
  <c r="O645" i="17" s="1"/>
  <c r="K646" i="17"/>
  <c r="P646" i="17" s="1"/>
  <c r="L646" i="17"/>
  <c r="Q646" i="17" s="1"/>
  <c r="M646" i="17"/>
  <c r="N646" i="17"/>
  <c r="O646" i="17" s="1"/>
  <c r="K647" i="17"/>
  <c r="P647" i="17" s="1"/>
  <c r="L647" i="17"/>
  <c r="Q647" i="17" s="1"/>
  <c r="M647" i="17"/>
  <c r="N647" i="17"/>
  <c r="O647" i="17" s="1"/>
  <c r="K648" i="17"/>
  <c r="P648" i="17" s="1"/>
  <c r="L648" i="17"/>
  <c r="Q648" i="17" s="1"/>
  <c r="M648" i="17"/>
  <c r="N648" i="17"/>
  <c r="O648" i="17" s="1"/>
  <c r="K649" i="17"/>
  <c r="P649" i="17" s="1"/>
  <c r="L649" i="17"/>
  <c r="Q649" i="17" s="1"/>
  <c r="M649" i="17"/>
  <c r="N649" i="17"/>
  <c r="O649" i="17" s="1"/>
  <c r="K650" i="17"/>
  <c r="P650" i="17" s="1"/>
  <c r="L650" i="17"/>
  <c r="Q650" i="17" s="1"/>
  <c r="M650" i="17"/>
  <c r="N650" i="17"/>
  <c r="O650" i="17" s="1"/>
  <c r="K651" i="17"/>
  <c r="P651" i="17" s="1"/>
  <c r="L651" i="17"/>
  <c r="Q651" i="17" s="1"/>
  <c r="M651" i="17"/>
  <c r="N651" i="17"/>
  <c r="O651" i="17" s="1"/>
  <c r="K652" i="17"/>
  <c r="P652" i="17" s="1"/>
  <c r="L652" i="17"/>
  <c r="Q652" i="17" s="1"/>
  <c r="M652" i="17"/>
  <c r="N652" i="17"/>
  <c r="O652" i="17" s="1"/>
  <c r="K653" i="17"/>
  <c r="P653" i="17" s="1"/>
  <c r="L653" i="17"/>
  <c r="Q653" i="17" s="1"/>
  <c r="M653" i="17"/>
  <c r="N653" i="17"/>
  <c r="O653" i="17" s="1"/>
  <c r="K654" i="17"/>
  <c r="P654" i="17" s="1"/>
  <c r="L654" i="17"/>
  <c r="Q654" i="17" s="1"/>
  <c r="M654" i="17"/>
  <c r="N654" i="17"/>
  <c r="O654" i="17" s="1"/>
  <c r="K655" i="17"/>
  <c r="P655" i="17" s="1"/>
  <c r="L655" i="17"/>
  <c r="Q655" i="17" s="1"/>
  <c r="M655" i="17"/>
  <c r="N655" i="17"/>
  <c r="O655" i="17" s="1"/>
  <c r="K656" i="17"/>
  <c r="P656" i="17" s="1"/>
  <c r="L656" i="17"/>
  <c r="Q656" i="17" s="1"/>
  <c r="M656" i="17"/>
  <c r="N656" i="17"/>
  <c r="O656" i="17" s="1"/>
  <c r="K657" i="17"/>
  <c r="P657" i="17" s="1"/>
  <c r="L657" i="17"/>
  <c r="Q657" i="17" s="1"/>
  <c r="M657" i="17"/>
  <c r="N657" i="17"/>
  <c r="O657" i="17" s="1"/>
  <c r="K658" i="17"/>
  <c r="P658" i="17" s="1"/>
  <c r="L658" i="17"/>
  <c r="Q658" i="17" s="1"/>
  <c r="M658" i="17"/>
  <c r="N658" i="17"/>
  <c r="O658" i="17" s="1"/>
  <c r="K659" i="17"/>
  <c r="P659" i="17" s="1"/>
  <c r="L659" i="17"/>
  <c r="Q659" i="17" s="1"/>
  <c r="M659" i="17"/>
  <c r="N659" i="17"/>
  <c r="O659" i="17" s="1"/>
  <c r="K660" i="17"/>
  <c r="P660" i="17" s="1"/>
  <c r="L660" i="17"/>
  <c r="Q660" i="17" s="1"/>
  <c r="M660" i="17"/>
  <c r="N660" i="17"/>
  <c r="O660" i="17" s="1"/>
  <c r="K661" i="17"/>
  <c r="P661" i="17" s="1"/>
  <c r="L661" i="17"/>
  <c r="Q661" i="17" s="1"/>
  <c r="M661" i="17"/>
  <c r="N661" i="17"/>
  <c r="O661" i="17" s="1"/>
  <c r="K662" i="17"/>
  <c r="P662" i="17" s="1"/>
  <c r="L662" i="17"/>
  <c r="Q662" i="17" s="1"/>
  <c r="M662" i="17"/>
  <c r="N662" i="17"/>
  <c r="O662" i="17" s="1"/>
  <c r="K663" i="17"/>
  <c r="P663" i="17" s="1"/>
  <c r="L663" i="17"/>
  <c r="Q663" i="17" s="1"/>
  <c r="M663" i="17"/>
  <c r="N663" i="17"/>
  <c r="O663" i="17" s="1"/>
  <c r="K664" i="17"/>
  <c r="P664" i="17" s="1"/>
  <c r="L664" i="17"/>
  <c r="Q664" i="17" s="1"/>
  <c r="M664" i="17"/>
  <c r="N664" i="17"/>
  <c r="O664" i="17" s="1"/>
  <c r="K665" i="17"/>
  <c r="P665" i="17" s="1"/>
  <c r="L665" i="17"/>
  <c r="Q665" i="17" s="1"/>
  <c r="M665" i="17"/>
  <c r="N665" i="17"/>
  <c r="O665" i="17" s="1"/>
  <c r="K666" i="17"/>
  <c r="P666" i="17" s="1"/>
  <c r="L666" i="17"/>
  <c r="Q666" i="17" s="1"/>
  <c r="M666" i="17"/>
  <c r="N666" i="17"/>
  <c r="O666" i="17" s="1"/>
  <c r="K667" i="17"/>
  <c r="P667" i="17" s="1"/>
  <c r="L667" i="17"/>
  <c r="Q667" i="17" s="1"/>
  <c r="M667" i="17"/>
  <c r="N667" i="17"/>
  <c r="O667" i="17" s="1"/>
  <c r="K668" i="17"/>
  <c r="P668" i="17" s="1"/>
  <c r="L668" i="17"/>
  <c r="Q668" i="17" s="1"/>
  <c r="M668" i="17"/>
  <c r="N668" i="17"/>
  <c r="O668" i="17" s="1"/>
  <c r="K669" i="17"/>
  <c r="P669" i="17" s="1"/>
  <c r="L669" i="17"/>
  <c r="Q669" i="17" s="1"/>
  <c r="M669" i="17"/>
  <c r="N669" i="17"/>
  <c r="O669" i="17" s="1"/>
  <c r="K670" i="17"/>
  <c r="P670" i="17" s="1"/>
  <c r="L670" i="17"/>
  <c r="Q670" i="17" s="1"/>
  <c r="M670" i="17"/>
  <c r="N670" i="17"/>
  <c r="O670" i="17" s="1"/>
  <c r="K671" i="17"/>
  <c r="P671" i="17" s="1"/>
  <c r="L671" i="17"/>
  <c r="Q671" i="17" s="1"/>
  <c r="M671" i="17"/>
  <c r="N671" i="17"/>
  <c r="O671" i="17" s="1"/>
  <c r="K672" i="17"/>
  <c r="P672" i="17" s="1"/>
  <c r="L672" i="17"/>
  <c r="Q672" i="17" s="1"/>
  <c r="M672" i="17"/>
  <c r="N672" i="17"/>
  <c r="O672" i="17" s="1"/>
  <c r="K673" i="17"/>
  <c r="P673" i="17" s="1"/>
  <c r="L673" i="17"/>
  <c r="Q673" i="17" s="1"/>
  <c r="M673" i="17"/>
  <c r="N673" i="17"/>
  <c r="O673" i="17" s="1"/>
  <c r="K674" i="17"/>
  <c r="P674" i="17" s="1"/>
  <c r="L674" i="17"/>
  <c r="Q674" i="17" s="1"/>
  <c r="M674" i="17"/>
  <c r="N674" i="17"/>
  <c r="O674" i="17" s="1"/>
  <c r="K675" i="17"/>
  <c r="P675" i="17" s="1"/>
  <c r="L675" i="17"/>
  <c r="Q675" i="17" s="1"/>
  <c r="M675" i="17"/>
  <c r="N675" i="17"/>
  <c r="O675" i="17" s="1"/>
  <c r="K676" i="17"/>
  <c r="P676" i="17" s="1"/>
  <c r="L676" i="17"/>
  <c r="Q676" i="17" s="1"/>
  <c r="M676" i="17"/>
  <c r="N676" i="17"/>
  <c r="O676" i="17" s="1"/>
  <c r="K677" i="17"/>
  <c r="P677" i="17" s="1"/>
  <c r="L677" i="17"/>
  <c r="Q677" i="17" s="1"/>
  <c r="M677" i="17"/>
  <c r="N677" i="17"/>
  <c r="O677" i="17" s="1"/>
  <c r="K678" i="17"/>
  <c r="P678" i="17" s="1"/>
  <c r="L678" i="17"/>
  <c r="Q678" i="17" s="1"/>
  <c r="M678" i="17"/>
  <c r="N678" i="17"/>
  <c r="O678" i="17" s="1"/>
  <c r="K679" i="17"/>
  <c r="P679" i="17" s="1"/>
  <c r="L679" i="17"/>
  <c r="Q679" i="17" s="1"/>
  <c r="M679" i="17"/>
  <c r="N679" i="17"/>
  <c r="O679" i="17" s="1"/>
  <c r="K680" i="17"/>
  <c r="P680" i="17" s="1"/>
  <c r="L680" i="17"/>
  <c r="Q680" i="17" s="1"/>
  <c r="M680" i="17"/>
  <c r="N680" i="17"/>
  <c r="O680" i="17" s="1"/>
  <c r="K681" i="17"/>
  <c r="P681" i="17" s="1"/>
  <c r="L681" i="17"/>
  <c r="Q681" i="17" s="1"/>
  <c r="M681" i="17"/>
  <c r="N681" i="17"/>
  <c r="O681" i="17" s="1"/>
  <c r="K682" i="17"/>
  <c r="P682" i="17" s="1"/>
  <c r="L682" i="17"/>
  <c r="Q682" i="17" s="1"/>
  <c r="M682" i="17"/>
  <c r="N682" i="17"/>
  <c r="O682" i="17" s="1"/>
  <c r="K683" i="17"/>
  <c r="P683" i="17" s="1"/>
  <c r="L683" i="17"/>
  <c r="Q683" i="17" s="1"/>
  <c r="M683" i="17"/>
  <c r="N683" i="17"/>
  <c r="O683" i="17" s="1"/>
  <c r="K684" i="17"/>
  <c r="P684" i="17" s="1"/>
  <c r="L684" i="17"/>
  <c r="Q684" i="17" s="1"/>
  <c r="M684" i="17"/>
  <c r="N684" i="17"/>
  <c r="O684" i="17" s="1"/>
  <c r="K685" i="17"/>
  <c r="P685" i="17" s="1"/>
  <c r="L685" i="17"/>
  <c r="Q685" i="17" s="1"/>
  <c r="M685" i="17"/>
  <c r="N685" i="17"/>
  <c r="O685" i="17" s="1"/>
  <c r="K686" i="17"/>
  <c r="P686" i="17" s="1"/>
  <c r="L686" i="17"/>
  <c r="Q686" i="17" s="1"/>
  <c r="M686" i="17"/>
  <c r="N686" i="17"/>
  <c r="O686" i="17" s="1"/>
  <c r="K687" i="17"/>
  <c r="P687" i="17" s="1"/>
  <c r="L687" i="17"/>
  <c r="Q687" i="17" s="1"/>
  <c r="M687" i="17"/>
  <c r="N687" i="17"/>
  <c r="O687" i="17" s="1"/>
  <c r="K688" i="17"/>
  <c r="P688" i="17" s="1"/>
  <c r="L688" i="17"/>
  <c r="Q688" i="17" s="1"/>
  <c r="M688" i="17"/>
  <c r="N688" i="17"/>
  <c r="O688" i="17" s="1"/>
  <c r="K689" i="17"/>
  <c r="P689" i="17" s="1"/>
  <c r="L689" i="17"/>
  <c r="Q689" i="17" s="1"/>
  <c r="M689" i="17"/>
  <c r="N689" i="17"/>
  <c r="O689" i="17" s="1"/>
  <c r="K690" i="17"/>
  <c r="P690" i="17" s="1"/>
  <c r="L690" i="17"/>
  <c r="Q690" i="17" s="1"/>
  <c r="M690" i="17"/>
  <c r="N690" i="17"/>
  <c r="O690" i="17" s="1"/>
  <c r="K691" i="17"/>
  <c r="P691" i="17" s="1"/>
  <c r="L691" i="17"/>
  <c r="Q691" i="17" s="1"/>
  <c r="M691" i="17"/>
  <c r="N691" i="17"/>
  <c r="O691" i="17" s="1"/>
  <c r="K692" i="17"/>
  <c r="P692" i="17" s="1"/>
  <c r="L692" i="17"/>
  <c r="Q692" i="17" s="1"/>
  <c r="M692" i="17"/>
  <c r="N692" i="17"/>
  <c r="O692" i="17" s="1"/>
  <c r="K693" i="17"/>
  <c r="P693" i="17" s="1"/>
  <c r="L693" i="17"/>
  <c r="Q693" i="17" s="1"/>
  <c r="M693" i="17"/>
  <c r="N693" i="17"/>
  <c r="O693" i="17" s="1"/>
  <c r="K694" i="17"/>
  <c r="P694" i="17" s="1"/>
  <c r="L694" i="17"/>
  <c r="Q694" i="17" s="1"/>
  <c r="M694" i="17"/>
  <c r="N694" i="17"/>
  <c r="O694" i="17" s="1"/>
  <c r="K695" i="17"/>
  <c r="P695" i="17" s="1"/>
  <c r="L695" i="17"/>
  <c r="Q695" i="17" s="1"/>
  <c r="M695" i="17"/>
  <c r="N695" i="17"/>
  <c r="O695" i="17" s="1"/>
  <c r="K696" i="17"/>
  <c r="P696" i="17" s="1"/>
  <c r="L696" i="17"/>
  <c r="Q696" i="17" s="1"/>
  <c r="M696" i="17"/>
  <c r="N696" i="17"/>
  <c r="O696" i="17" s="1"/>
  <c r="K697" i="17"/>
  <c r="P697" i="17" s="1"/>
  <c r="L697" i="17"/>
  <c r="Q697" i="17" s="1"/>
  <c r="M697" i="17"/>
  <c r="N697" i="17"/>
  <c r="O697" i="17" s="1"/>
  <c r="K698" i="17"/>
  <c r="P698" i="17" s="1"/>
  <c r="L698" i="17"/>
  <c r="Q698" i="17" s="1"/>
  <c r="M698" i="17"/>
  <c r="N698" i="17"/>
  <c r="O698" i="17" s="1"/>
  <c r="K699" i="17"/>
  <c r="P699" i="17" s="1"/>
  <c r="L699" i="17"/>
  <c r="Q699" i="17" s="1"/>
  <c r="M699" i="17"/>
  <c r="N699" i="17"/>
  <c r="O699" i="17" s="1"/>
  <c r="K700" i="17"/>
  <c r="P700" i="17" s="1"/>
  <c r="L700" i="17"/>
  <c r="Q700" i="17" s="1"/>
  <c r="M700" i="17"/>
  <c r="N700" i="17"/>
  <c r="O700" i="17" s="1"/>
  <c r="K701" i="17"/>
  <c r="P701" i="17" s="1"/>
  <c r="L701" i="17"/>
  <c r="Q701" i="17" s="1"/>
  <c r="M701" i="17"/>
  <c r="N701" i="17"/>
  <c r="O701" i="17" s="1"/>
  <c r="K702" i="17"/>
  <c r="P702" i="17" s="1"/>
  <c r="L702" i="17"/>
  <c r="Q702" i="17" s="1"/>
  <c r="M702" i="17"/>
  <c r="N702" i="17"/>
  <c r="O702" i="17" s="1"/>
  <c r="K703" i="17"/>
  <c r="P703" i="17" s="1"/>
  <c r="L703" i="17"/>
  <c r="Q703" i="17" s="1"/>
  <c r="M703" i="17"/>
  <c r="N703" i="17"/>
  <c r="O703" i="17" s="1"/>
  <c r="K704" i="17"/>
  <c r="P704" i="17" s="1"/>
  <c r="L704" i="17"/>
  <c r="Q704" i="17" s="1"/>
  <c r="M704" i="17"/>
  <c r="N704" i="17"/>
  <c r="O704" i="17" s="1"/>
  <c r="K705" i="17"/>
  <c r="P705" i="17" s="1"/>
  <c r="L705" i="17"/>
  <c r="Q705" i="17" s="1"/>
  <c r="M705" i="17"/>
  <c r="N705" i="17"/>
  <c r="O705" i="17" s="1"/>
  <c r="K706" i="17"/>
  <c r="P706" i="17" s="1"/>
  <c r="L706" i="17"/>
  <c r="Q706" i="17" s="1"/>
  <c r="M706" i="17"/>
  <c r="N706" i="17"/>
  <c r="O706" i="17" s="1"/>
  <c r="K707" i="17"/>
  <c r="P707" i="17" s="1"/>
  <c r="L707" i="17"/>
  <c r="Q707" i="17" s="1"/>
  <c r="M707" i="17"/>
  <c r="N707" i="17"/>
  <c r="O707" i="17" s="1"/>
  <c r="K708" i="17"/>
  <c r="P708" i="17" s="1"/>
  <c r="L708" i="17"/>
  <c r="Q708" i="17" s="1"/>
  <c r="M708" i="17"/>
  <c r="N708" i="17"/>
  <c r="O708" i="17" s="1"/>
  <c r="K709" i="17"/>
  <c r="P709" i="17" s="1"/>
  <c r="L709" i="17"/>
  <c r="Q709" i="17" s="1"/>
  <c r="M709" i="17"/>
  <c r="N709" i="17"/>
  <c r="O709" i="17" s="1"/>
  <c r="K710" i="17"/>
  <c r="P710" i="17" s="1"/>
  <c r="L710" i="17"/>
  <c r="Q710" i="17" s="1"/>
  <c r="M710" i="17"/>
  <c r="N710" i="17"/>
  <c r="O710" i="17" s="1"/>
  <c r="K711" i="17"/>
  <c r="P711" i="17" s="1"/>
  <c r="L711" i="17"/>
  <c r="Q711" i="17" s="1"/>
  <c r="M711" i="17"/>
  <c r="N711" i="17"/>
  <c r="O711" i="17" s="1"/>
  <c r="K712" i="17"/>
  <c r="P712" i="17" s="1"/>
  <c r="L712" i="17"/>
  <c r="Q712" i="17" s="1"/>
  <c r="M712" i="17"/>
  <c r="N712" i="17"/>
  <c r="O712" i="17" s="1"/>
  <c r="K713" i="17"/>
  <c r="P713" i="17" s="1"/>
  <c r="L713" i="17"/>
  <c r="Q713" i="17" s="1"/>
  <c r="M713" i="17"/>
  <c r="N713" i="17"/>
  <c r="O713" i="17" s="1"/>
  <c r="K714" i="17"/>
  <c r="P714" i="17" s="1"/>
  <c r="L714" i="17"/>
  <c r="Q714" i="17" s="1"/>
  <c r="M714" i="17"/>
  <c r="N714" i="17"/>
  <c r="O714" i="17" s="1"/>
  <c r="K715" i="17"/>
  <c r="P715" i="17" s="1"/>
  <c r="L715" i="17"/>
  <c r="Q715" i="17" s="1"/>
  <c r="M715" i="17"/>
  <c r="N715" i="17"/>
  <c r="O715" i="17" s="1"/>
  <c r="K716" i="17"/>
  <c r="P716" i="17" s="1"/>
  <c r="L716" i="17"/>
  <c r="Q716" i="17" s="1"/>
  <c r="M716" i="17"/>
  <c r="N716" i="17"/>
  <c r="O716" i="17" s="1"/>
  <c r="K717" i="17"/>
  <c r="P717" i="17" s="1"/>
  <c r="L717" i="17"/>
  <c r="Q717" i="17" s="1"/>
  <c r="M717" i="17"/>
  <c r="N717" i="17"/>
  <c r="O717" i="17" s="1"/>
  <c r="K718" i="17"/>
  <c r="P718" i="17" s="1"/>
  <c r="L718" i="17"/>
  <c r="Q718" i="17" s="1"/>
  <c r="M718" i="17"/>
  <c r="N718" i="17"/>
  <c r="O718" i="17" s="1"/>
  <c r="K719" i="17"/>
  <c r="P719" i="17" s="1"/>
  <c r="L719" i="17"/>
  <c r="Q719" i="17" s="1"/>
  <c r="M719" i="17"/>
  <c r="N719" i="17"/>
  <c r="O719" i="17" s="1"/>
  <c r="K720" i="17"/>
  <c r="P720" i="17" s="1"/>
  <c r="L720" i="17"/>
  <c r="Q720" i="17" s="1"/>
  <c r="M720" i="17"/>
  <c r="N720" i="17"/>
  <c r="O720" i="17" s="1"/>
  <c r="K721" i="17"/>
  <c r="P721" i="17" s="1"/>
  <c r="L721" i="17"/>
  <c r="Q721" i="17" s="1"/>
  <c r="M721" i="17"/>
  <c r="N721" i="17"/>
  <c r="O721" i="17" s="1"/>
  <c r="K722" i="17"/>
  <c r="P722" i="17" s="1"/>
  <c r="L722" i="17"/>
  <c r="Q722" i="17" s="1"/>
  <c r="M722" i="17"/>
  <c r="N722" i="17"/>
  <c r="O722" i="17" s="1"/>
  <c r="K723" i="17"/>
  <c r="P723" i="17" s="1"/>
  <c r="L723" i="17"/>
  <c r="Q723" i="17" s="1"/>
  <c r="M723" i="17"/>
  <c r="N723" i="17"/>
  <c r="O723" i="17" s="1"/>
  <c r="K724" i="17"/>
  <c r="P724" i="17" s="1"/>
  <c r="L724" i="17"/>
  <c r="Q724" i="17" s="1"/>
  <c r="M724" i="17"/>
  <c r="N724" i="17"/>
  <c r="O724" i="17" s="1"/>
  <c r="K725" i="17"/>
  <c r="P725" i="17" s="1"/>
  <c r="L725" i="17"/>
  <c r="Q725" i="17" s="1"/>
  <c r="M725" i="17"/>
  <c r="N725" i="17"/>
  <c r="O725" i="17" s="1"/>
  <c r="K726" i="17"/>
  <c r="P726" i="17" s="1"/>
  <c r="L726" i="17"/>
  <c r="Q726" i="17" s="1"/>
  <c r="M726" i="17"/>
  <c r="N726" i="17"/>
  <c r="O726" i="17" s="1"/>
  <c r="K727" i="17"/>
  <c r="P727" i="17" s="1"/>
  <c r="L727" i="17"/>
  <c r="Q727" i="17" s="1"/>
  <c r="M727" i="17"/>
  <c r="N727" i="17"/>
  <c r="O727" i="17" s="1"/>
  <c r="K728" i="17"/>
  <c r="P728" i="17" s="1"/>
  <c r="L728" i="17"/>
  <c r="Q728" i="17" s="1"/>
  <c r="M728" i="17"/>
  <c r="N728" i="17"/>
  <c r="O728" i="17" s="1"/>
  <c r="K729" i="17"/>
  <c r="P729" i="17" s="1"/>
  <c r="L729" i="17"/>
  <c r="Q729" i="17" s="1"/>
  <c r="M729" i="17"/>
  <c r="N729" i="17"/>
  <c r="O729" i="17" s="1"/>
  <c r="K730" i="17"/>
  <c r="P730" i="17" s="1"/>
  <c r="L730" i="17"/>
  <c r="Q730" i="17" s="1"/>
  <c r="M730" i="17"/>
  <c r="N730" i="17"/>
  <c r="O730" i="17" s="1"/>
  <c r="K731" i="17"/>
  <c r="P731" i="17" s="1"/>
  <c r="L731" i="17"/>
  <c r="Q731" i="17" s="1"/>
  <c r="M731" i="17"/>
  <c r="N731" i="17"/>
  <c r="O731" i="17" s="1"/>
  <c r="K732" i="17"/>
  <c r="P732" i="17" s="1"/>
  <c r="L732" i="17"/>
  <c r="Q732" i="17" s="1"/>
  <c r="M732" i="17"/>
  <c r="N732" i="17"/>
  <c r="O732" i="17" s="1"/>
  <c r="K733" i="17"/>
  <c r="P733" i="17" s="1"/>
  <c r="L733" i="17"/>
  <c r="Q733" i="17" s="1"/>
  <c r="M733" i="17"/>
  <c r="N733" i="17"/>
  <c r="O733" i="17" s="1"/>
  <c r="K734" i="17"/>
  <c r="P734" i="17" s="1"/>
  <c r="L734" i="17"/>
  <c r="Q734" i="17" s="1"/>
  <c r="M734" i="17"/>
  <c r="N734" i="17"/>
  <c r="O734" i="17" s="1"/>
  <c r="K735" i="17"/>
  <c r="P735" i="17" s="1"/>
  <c r="L735" i="17"/>
  <c r="Q735" i="17" s="1"/>
  <c r="M735" i="17"/>
  <c r="N735" i="17"/>
  <c r="O735" i="17" s="1"/>
  <c r="K736" i="17"/>
  <c r="P736" i="17" s="1"/>
  <c r="L736" i="17"/>
  <c r="Q736" i="17" s="1"/>
  <c r="M736" i="17"/>
  <c r="N736" i="17"/>
  <c r="O736" i="17" s="1"/>
  <c r="K737" i="17"/>
  <c r="P737" i="17" s="1"/>
  <c r="L737" i="17"/>
  <c r="Q737" i="17" s="1"/>
  <c r="M737" i="17"/>
  <c r="N737" i="17"/>
  <c r="O737" i="17" s="1"/>
  <c r="K738" i="17"/>
  <c r="P738" i="17" s="1"/>
  <c r="L738" i="17"/>
  <c r="Q738" i="17" s="1"/>
  <c r="M738" i="17"/>
  <c r="N738" i="17"/>
  <c r="O738" i="17" s="1"/>
  <c r="K739" i="17"/>
  <c r="P739" i="17" s="1"/>
  <c r="L739" i="17"/>
  <c r="Q739" i="17" s="1"/>
  <c r="M739" i="17"/>
  <c r="N739" i="17"/>
  <c r="O739" i="17" s="1"/>
  <c r="K740" i="17"/>
  <c r="P740" i="17" s="1"/>
  <c r="L740" i="17"/>
  <c r="Q740" i="17" s="1"/>
  <c r="M740" i="17"/>
  <c r="N740" i="17"/>
  <c r="O740" i="17" s="1"/>
  <c r="K741" i="17"/>
  <c r="P741" i="17" s="1"/>
  <c r="L741" i="17"/>
  <c r="Q741" i="17" s="1"/>
  <c r="M741" i="17"/>
  <c r="N741" i="17"/>
  <c r="O741" i="17" s="1"/>
  <c r="K742" i="17"/>
  <c r="P742" i="17" s="1"/>
  <c r="L742" i="17"/>
  <c r="Q742" i="17" s="1"/>
  <c r="M742" i="17"/>
  <c r="N742" i="17"/>
  <c r="O742" i="17" s="1"/>
  <c r="K743" i="17"/>
  <c r="P743" i="17" s="1"/>
  <c r="L743" i="17"/>
  <c r="Q743" i="17" s="1"/>
  <c r="M743" i="17"/>
  <c r="N743" i="17"/>
  <c r="O743" i="17" s="1"/>
  <c r="K744" i="17"/>
  <c r="P744" i="17" s="1"/>
  <c r="L744" i="17"/>
  <c r="Q744" i="17" s="1"/>
  <c r="M744" i="17"/>
  <c r="N744" i="17"/>
  <c r="O744" i="17" s="1"/>
  <c r="K745" i="17"/>
  <c r="P745" i="17" s="1"/>
  <c r="L745" i="17"/>
  <c r="Q745" i="17" s="1"/>
  <c r="M745" i="17"/>
  <c r="N745" i="17"/>
  <c r="O745" i="17" s="1"/>
  <c r="K746" i="17"/>
  <c r="P746" i="17" s="1"/>
  <c r="L746" i="17"/>
  <c r="Q746" i="17" s="1"/>
  <c r="M746" i="17"/>
  <c r="N746" i="17"/>
  <c r="O746" i="17" s="1"/>
  <c r="K747" i="17"/>
  <c r="P747" i="17" s="1"/>
  <c r="L747" i="17"/>
  <c r="Q747" i="17" s="1"/>
  <c r="M747" i="17"/>
  <c r="N747" i="17"/>
  <c r="O747" i="17" s="1"/>
  <c r="K748" i="17"/>
  <c r="P748" i="17" s="1"/>
  <c r="L748" i="17"/>
  <c r="Q748" i="17" s="1"/>
  <c r="M748" i="17"/>
  <c r="N748" i="17"/>
  <c r="O748" i="17" s="1"/>
  <c r="K749" i="17"/>
  <c r="P749" i="17" s="1"/>
  <c r="L749" i="17"/>
  <c r="Q749" i="17" s="1"/>
  <c r="M749" i="17"/>
  <c r="N749" i="17"/>
  <c r="O749" i="17" s="1"/>
  <c r="K750" i="17"/>
  <c r="P750" i="17" s="1"/>
  <c r="L750" i="17"/>
  <c r="Q750" i="17" s="1"/>
  <c r="M750" i="17"/>
  <c r="N750" i="17"/>
  <c r="O750" i="17" s="1"/>
  <c r="K751" i="17"/>
  <c r="P751" i="17" s="1"/>
  <c r="L751" i="17"/>
  <c r="Q751" i="17" s="1"/>
  <c r="M751" i="17"/>
  <c r="N751" i="17"/>
  <c r="O751" i="17" s="1"/>
  <c r="K752" i="17"/>
  <c r="P752" i="17" s="1"/>
  <c r="L752" i="17"/>
  <c r="Q752" i="17" s="1"/>
  <c r="M752" i="17"/>
  <c r="N752" i="17"/>
  <c r="O752" i="17" s="1"/>
  <c r="K753" i="17"/>
  <c r="P753" i="17" s="1"/>
  <c r="L753" i="17"/>
  <c r="Q753" i="17" s="1"/>
  <c r="M753" i="17"/>
  <c r="N753" i="17"/>
  <c r="O753" i="17" s="1"/>
  <c r="K754" i="17"/>
  <c r="P754" i="17" s="1"/>
  <c r="L754" i="17"/>
  <c r="Q754" i="17" s="1"/>
  <c r="M754" i="17"/>
  <c r="N754" i="17"/>
  <c r="O754" i="17" s="1"/>
  <c r="K755" i="17"/>
  <c r="P755" i="17" s="1"/>
  <c r="L755" i="17"/>
  <c r="Q755" i="17" s="1"/>
  <c r="M755" i="17"/>
  <c r="N755" i="17"/>
  <c r="O755" i="17" s="1"/>
  <c r="K756" i="17"/>
  <c r="P756" i="17" s="1"/>
  <c r="L756" i="17"/>
  <c r="Q756" i="17" s="1"/>
  <c r="M756" i="17"/>
  <c r="N756" i="17"/>
  <c r="O756" i="17" s="1"/>
  <c r="K757" i="17"/>
  <c r="P757" i="17" s="1"/>
  <c r="L757" i="17"/>
  <c r="Q757" i="17" s="1"/>
  <c r="M757" i="17"/>
  <c r="N757" i="17"/>
  <c r="O757" i="17" s="1"/>
  <c r="K758" i="17"/>
  <c r="P758" i="17" s="1"/>
  <c r="L758" i="17"/>
  <c r="Q758" i="17" s="1"/>
  <c r="M758" i="17"/>
  <c r="N758" i="17"/>
  <c r="O758" i="17" s="1"/>
  <c r="K759" i="17"/>
  <c r="P759" i="17" s="1"/>
  <c r="L759" i="17"/>
  <c r="Q759" i="17" s="1"/>
  <c r="M759" i="17"/>
  <c r="N759" i="17"/>
  <c r="O759" i="17" s="1"/>
  <c r="K760" i="17"/>
  <c r="P760" i="17" s="1"/>
  <c r="L760" i="17"/>
  <c r="Q760" i="17" s="1"/>
  <c r="M760" i="17"/>
  <c r="N760" i="17"/>
  <c r="O760" i="17" s="1"/>
  <c r="K761" i="17"/>
  <c r="P761" i="17" s="1"/>
  <c r="L761" i="17"/>
  <c r="Q761" i="17" s="1"/>
  <c r="M761" i="17"/>
  <c r="N761" i="17"/>
  <c r="O761" i="17" s="1"/>
  <c r="K762" i="17"/>
  <c r="P762" i="17" s="1"/>
  <c r="L762" i="17"/>
  <c r="Q762" i="17" s="1"/>
  <c r="M762" i="17"/>
  <c r="N762" i="17"/>
  <c r="O762" i="17" s="1"/>
  <c r="K763" i="17"/>
  <c r="P763" i="17" s="1"/>
  <c r="L763" i="17"/>
  <c r="Q763" i="17" s="1"/>
  <c r="M763" i="17"/>
  <c r="N763" i="17"/>
  <c r="O763" i="17" s="1"/>
  <c r="K764" i="17"/>
  <c r="P764" i="17" s="1"/>
  <c r="L764" i="17"/>
  <c r="Q764" i="17" s="1"/>
  <c r="M764" i="17"/>
  <c r="N764" i="17"/>
  <c r="O764" i="17" s="1"/>
  <c r="K765" i="17"/>
  <c r="P765" i="17" s="1"/>
  <c r="L765" i="17"/>
  <c r="Q765" i="17" s="1"/>
  <c r="M765" i="17"/>
  <c r="N765" i="17"/>
  <c r="O765" i="17" s="1"/>
  <c r="K766" i="17"/>
  <c r="P766" i="17" s="1"/>
  <c r="L766" i="17"/>
  <c r="Q766" i="17" s="1"/>
  <c r="M766" i="17"/>
  <c r="N766" i="17"/>
  <c r="O766" i="17" s="1"/>
  <c r="K767" i="17"/>
  <c r="P767" i="17" s="1"/>
  <c r="L767" i="17"/>
  <c r="Q767" i="17" s="1"/>
  <c r="M767" i="17"/>
  <c r="N767" i="17"/>
  <c r="O767" i="17" s="1"/>
  <c r="K768" i="17"/>
  <c r="P768" i="17" s="1"/>
  <c r="L768" i="17"/>
  <c r="Q768" i="17" s="1"/>
  <c r="M768" i="17"/>
  <c r="N768" i="17"/>
  <c r="O768" i="17" s="1"/>
  <c r="K769" i="17"/>
  <c r="P769" i="17" s="1"/>
  <c r="L769" i="17"/>
  <c r="Q769" i="17" s="1"/>
  <c r="M769" i="17"/>
  <c r="N769" i="17"/>
  <c r="O769" i="17" s="1"/>
  <c r="K770" i="17"/>
  <c r="P770" i="17" s="1"/>
  <c r="L770" i="17"/>
  <c r="Q770" i="17" s="1"/>
  <c r="M770" i="17"/>
  <c r="N770" i="17"/>
  <c r="O770" i="17" s="1"/>
  <c r="K771" i="17"/>
  <c r="P771" i="17" s="1"/>
  <c r="L771" i="17"/>
  <c r="Q771" i="17" s="1"/>
  <c r="M771" i="17"/>
  <c r="N771" i="17"/>
  <c r="O771" i="17" s="1"/>
  <c r="K772" i="17"/>
  <c r="P772" i="17" s="1"/>
  <c r="L772" i="17"/>
  <c r="Q772" i="17" s="1"/>
  <c r="M772" i="17"/>
  <c r="N772" i="17"/>
  <c r="O772" i="17" s="1"/>
  <c r="K773" i="17"/>
  <c r="P773" i="17" s="1"/>
  <c r="L773" i="17"/>
  <c r="Q773" i="17" s="1"/>
  <c r="M773" i="17"/>
  <c r="N773" i="17"/>
  <c r="O773" i="17" s="1"/>
  <c r="K774" i="17"/>
  <c r="P774" i="17" s="1"/>
  <c r="L774" i="17"/>
  <c r="Q774" i="17" s="1"/>
  <c r="M774" i="17"/>
  <c r="N774" i="17"/>
  <c r="O774" i="17" s="1"/>
  <c r="K775" i="17"/>
  <c r="P775" i="17" s="1"/>
  <c r="L775" i="17"/>
  <c r="Q775" i="17" s="1"/>
  <c r="M775" i="17"/>
  <c r="N775" i="17"/>
  <c r="O775" i="17" s="1"/>
  <c r="K776" i="17"/>
  <c r="P776" i="17" s="1"/>
  <c r="L776" i="17"/>
  <c r="Q776" i="17" s="1"/>
  <c r="M776" i="17"/>
  <c r="N776" i="17"/>
  <c r="O776" i="17" s="1"/>
  <c r="K777" i="17"/>
  <c r="P777" i="17" s="1"/>
  <c r="L777" i="17"/>
  <c r="Q777" i="17" s="1"/>
  <c r="M777" i="17"/>
  <c r="N777" i="17"/>
  <c r="O777" i="17" s="1"/>
  <c r="K778" i="17"/>
  <c r="P778" i="17" s="1"/>
  <c r="L778" i="17"/>
  <c r="Q778" i="17" s="1"/>
  <c r="M778" i="17"/>
  <c r="N778" i="17"/>
  <c r="O778" i="17" s="1"/>
  <c r="K779" i="17"/>
  <c r="P779" i="17" s="1"/>
  <c r="L779" i="17"/>
  <c r="Q779" i="17" s="1"/>
  <c r="M779" i="17"/>
  <c r="N779" i="17"/>
  <c r="O779" i="17" s="1"/>
  <c r="K780" i="17"/>
  <c r="P780" i="17" s="1"/>
  <c r="L780" i="17"/>
  <c r="Q780" i="17" s="1"/>
  <c r="M780" i="17"/>
  <c r="N780" i="17"/>
  <c r="O780" i="17" s="1"/>
  <c r="K781" i="17"/>
  <c r="P781" i="17" s="1"/>
  <c r="L781" i="17"/>
  <c r="Q781" i="17" s="1"/>
  <c r="M781" i="17"/>
  <c r="N781" i="17"/>
  <c r="O781" i="17" s="1"/>
  <c r="K782" i="17"/>
  <c r="P782" i="17" s="1"/>
  <c r="L782" i="17"/>
  <c r="Q782" i="17" s="1"/>
  <c r="M782" i="17"/>
  <c r="N782" i="17"/>
  <c r="O782" i="17" s="1"/>
  <c r="K783" i="17"/>
  <c r="P783" i="17" s="1"/>
  <c r="L783" i="17"/>
  <c r="Q783" i="17" s="1"/>
  <c r="M783" i="17"/>
  <c r="N783" i="17"/>
  <c r="O783" i="17" s="1"/>
  <c r="K784" i="17"/>
  <c r="P784" i="17" s="1"/>
  <c r="L784" i="17"/>
  <c r="Q784" i="17" s="1"/>
  <c r="M784" i="17"/>
  <c r="N784" i="17"/>
  <c r="O784" i="17" s="1"/>
  <c r="K785" i="17"/>
  <c r="P785" i="17" s="1"/>
  <c r="L785" i="17"/>
  <c r="Q785" i="17" s="1"/>
  <c r="M785" i="17"/>
  <c r="N785" i="17"/>
  <c r="O785" i="17" s="1"/>
  <c r="K786" i="17"/>
  <c r="P786" i="17" s="1"/>
  <c r="L786" i="17"/>
  <c r="Q786" i="17" s="1"/>
  <c r="M786" i="17"/>
  <c r="N786" i="17"/>
  <c r="O786" i="17" s="1"/>
  <c r="K787" i="17"/>
  <c r="P787" i="17" s="1"/>
  <c r="L787" i="17"/>
  <c r="Q787" i="17" s="1"/>
  <c r="M787" i="17"/>
  <c r="N787" i="17"/>
  <c r="O787" i="17" s="1"/>
  <c r="K788" i="17"/>
  <c r="P788" i="17" s="1"/>
  <c r="L788" i="17"/>
  <c r="Q788" i="17" s="1"/>
  <c r="M788" i="17"/>
  <c r="N788" i="17"/>
  <c r="O788" i="17" s="1"/>
  <c r="K789" i="17"/>
  <c r="P789" i="17" s="1"/>
  <c r="L789" i="17"/>
  <c r="Q789" i="17" s="1"/>
  <c r="M789" i="17"/>
  <c r="N789" i="17"/>
  <c r="O789" i="17" s="1"/>
  <c r="K790" i="17"/>
  <c r="P790" i="17" s="1"/>
  <c r="L790" i="17"/>
  <c r="Q790" i="17" s="1"/>
  <c r="M790" i="17"/>
  <c r="N790" i="17"/>
  <c r="O790" i="17" s="1"/>
  <c r="K791" i="17"/>
  <c r="P791" i="17" s="1"/>
  <c r="L791" i="17"/>
  <c r="Q791" i="17" s="1"/>
  <c r="M791" i="17"/>
  <c r="N791" i="17"/>
  <c r="O791" i="17" s="1"/>
  <c r="K792" i="17"/>
  <c r="P792" i="17" s="1"/>
  <c r="L792" i="17"/>
  <c r="Q792" i="17" s="1"/>
  <c r="M792" i="17"/>
  <c r="N792" i="17"/>
  <c r="O792" i="17" s="1"/>
  <c r="K793" i="17"/>
  <c r="P793" i="17" s="1"/>
  <c r="L793" i="17"/>
  <c r="Q793" i="17" s="1"/>
  <c r="M793" i="17"/>
  <c r="N793" i="17"/>
  <c r="O793" i="17" s="1"/>
  <c r="K794" i="17"/>
  <c r="P794" i="17" s="1"/>
  <c r="L794" i="17"/>
  <c r="Q794" i="17" s="1"/>
  <c r="M794" i="17"/>
  <c r="N794" i="17"/>
  <c r="O794" i="17" s="1"/>
  <c r="K795" i="17"/>
  <c r="P795" i="17" s="1"/>
  <c r="L795" i="17"/>
  <c r="Q795" i="17" s="1"/>
  <c r="M795" i="17"/>
  <c r="N795" i="17"/>
  <c r="O795" i="17" s="1"/>
  <c r="K796" i="17"/>
  <c r="P796" i="17" s="1"/>
  <c r="L796" i="17"/>
  <c r="Q796" i="17" s="1"/>
  <c r="M796" i="17"/>
  <c r="N796" i="17"/>
  <c r="O796" i="17" s="1"/>
  <c r="K797" i="17"/>
  <c r="P797" i="17" s="1"/>
  <c r="L797" i="17"/>
  <c r="Q797" i="17" s="1"/>
  <c r="M797" i="17"/>
  <c r="N797" i="17"/>
  <c r="O797" i="17" s="1"/>
  <c r="K798" i="17"/>
  <c r="P798" i="17" s="1"/>
  <c r="L798" i="17"/>
  <c r="Q798" i="17" s="1"/>
  <c r="M798" i="17"/>
  <c r="N798" i="17"/>
  <c r="O798" i="17" s="1"/>
  <c r="K799" i="17"/>
  <c r="P799" i="17" s="1"/>
  <c r="L799" i="17"/>
  <c r="Q799" i="17" s="1"/>
  <c r="M799" i="17"/>
  <c r="N799" i="17"/>
  <c r="O799" i="17" s="1"/>
  <c r="K800" i="17"/>
  <c r="P800" i="17" s="1"/>
  <c r="L800" i="17"/>
  <c r="Q800" i="17" s="1"/>
  <c r="M800" i="17"/>
  <c r="N800" i="17"/>
  <c r="O800" i="17" s="1"/>
  <c r="K801" i="17"/>
  <c r="P801" i="17" s="1"/>
  <c r="L801" i="17"/>
  <c r="Q801" i="17" s="1"/>
  <c r="M801" i="17"/>
  <c r="N801" i="17"/>
  <c r="O801" i="17" s="1"/>
  <c r="K802" i="17"/>
  <c r="P802" i="17" s="1"/>
  <c r="L802" i="17"/>
  <c r="Q802" i="17" s="1"/>
  <c r="M802" i="17"/>
  <c r="N802" i="17"/>
  <c r="O802" i="17" s="1"/>
  <c r="K803" i="17"/>
  <c r="P803" i="17" s="1"/>
  <c r="L803" i="17"/>
  <c r="Q803" i="17" s="1"/>
  <c r="M803" i="17"/>
  <c r="N803" i="17"/>
  <c r="O803" i="17" s="1"/>
  <c r="K804" i="17"/>
  <c r="P804" i="17" s="1"/>
  <c r="L804" i="17"/>
  <c r="Q804" i="17" s="1"/>
  <c r="M804" i="17"/>
  <c r="N804" i="17"/>
  <c r="O804" i="17" s="1"/>
  <c r="K805" i="17"/>
  <c r="P805" i="17" s="1"/>
  <c r="L805" i="17"/>
  <c r="Q805" i="17" s="1"/>
  <c r="M805" i="17"/>
  <c r="N805" i="17"/>
  <c r="O805" i="17" s="1"/>
  <c r="K806" i="17"/>
  <c r="P806" i="17" s="1"/>
  <c r="L806" i="17"/>
  <c r="Q806" i="17" s="1"/>
  <c r="M806" i="17"/>
  <c r="N806" i="17"/>
  <c r="O806" i="17" s="1"/>
  <c r="K807" i="17"/>
  <c r="P807" i="17" s="1"/>
  <c r="L807" i="17"/>
  <c r="Q807" i="17" s="1"/>
  <c r="M807" i="17"/>
  <c r="N807" i="17"/>
  <c r="O807" i="17" s="1"/>
  <c r="K808" i="17"/>
  <c r="P808" i="17" s="1"/>
  <c r="L808" i="17"/>
  <c r="Q808" i="17" s="1"/>
  <c r="M808" i="17"/>
  <c r="N808" i="17"/>
  <c r="O808" i="17" s="1"/>
  <c r="K809" i="17"/>
  <c r="P809" i="17" s="1"/>
  <c r="L809" i="17"/>
  <c r="Q809" i="17" s="1"/>
  <c r="M809" i="17"/>
  <c r="N809" i="17"/>
  <c r="O809" i="17" s="1"/>
  <c r="K810" i="17"/>
  <c r="P810" i="17" s="1"/>
  <c r="L810" i="17"/>
  <c r="Q810" i="17" s="1"/>
  <c r="M810" i="17"/>
  <c r="N810" i="17"/>
  <c r="O810" i="17" s="1"/>
  <c r="K811" i="17"/>
  <c r="P811" i="17" s="1"/>
  <c r="L811" i="17"/>
  <c r="Q811" i="17" s="1"/>
  <c r="M811" i="17"/>
  <c r="N811" i="17"/>
  <c r="O811" i="17" s="1"/>
  <c r="K812" i="17"/>
  <c r="P812" i="17" s="1"/>
  <c r="L812" i="17"/>
  <c r="Q812" i="17" s="1"/>
  <c r="M812" i="17"/>
  <c r="N812" i="17"/>
  <c r="O812" i="17" s="1"/>
  <c r="K813" i="17"/>
  <c r="P813" i="17" s="1"/>
  <c r="L813" i="17"/>
  <c r="Q813" i="17" s="1"/>
  <c r="M813" i="17"/>
  <c r="N813" i="17"/>
  <c r="O813" i="17" s="1"/>
  <c r="K814" i="17"/>
  <c r="P814" i="17" s="1"/>
  <c r="L814" i="17"/>
  <c r="Q814" i="17" s="1"/>
  <c r="M814" i="17"/>
  <c r="N814" i="17"/>
  <c r="O814" i="17" s="1"/>
  <c r="K815" i="17"/>
  <c r="P815" i="17" s="1"/>
  <c r="L815" i="17"/>
  <c r="Q815" i="17" s="1"/>
  <c r="M815" i="17"/>
  <c r="N815" i="17"/>
  <c r="O815" i="17" s="1"/>
  <c r="K816" i="17"/>
  <c r="P816" i="17" s="1"/>
  <c r="L816" i="17"/>
  <c r="Q816" i="17" s="1"/>
  <c r="M816" i="17"/>
  <c r="N816" i="17"/>
  <c r="O816" i="17" s="1"/>
  <c r="K817" i="17"/>
  <c r="P817" i="17" s="1"/>
  <c r="L817" i="17"/>
  <c r="Q817" i="17" s="1"/>
  <c r="M817" i="17"/>
  <c r="N817" i="17"/>
  <c r="O817" i="17" s="1"/>
  <c r="K818" i="17"/>
  <c r="P818" i="17" s="1"/>
  <c r="L818" i="17"/>
  <c r="Q818" i="17" s="1"/>
  <c r="M818" i="17"/>
  <c r="N818" i="17"/>
  <c r="O818" i="17" s="1"/>
  <c r="K819" i="17"/>
  <c r="P819" i="17" s="1"/>
  <c r="L819" i="17"/>
  <c r="Q819" i="17" s="1"/>
  <c r="M819" i="17"/>
  <c r="N819" i="17"/>
  <c r="O819" i="17" s="1"/>
  <c r="K820" i="17"/>
  <c r="P820" i="17" s="1"/>
  <c r="L820" i="17"/>
  <c r="Q820" i="17" s="1"/>
  <c r="M820" i="17"/>
  <c r="N820" i="17"/>
  <c r="O820" i="17" s="1"/>
  <c r="K821" i="17"/>
  <c r="P821" i="17" s="1"/>
  <c r="L821" i="17"/>
  <c r="Q821" i="17" s="1"/>
  <c r="M821" i="17"/>
  <c r="N821" i="17"/>
  <c r="O821" i="17" s="1"/>
  <c r="K822" i="17"/>
  <c r="P822" i="17" s="1"/>
  <c r="L822" i="17"/>
  <c r="Q822" i="17" s="1"/>
  <c r="M822" i="17"/>
  <c r="N822" i="17"/>
  <c r="O822" i="17" s="1"/>
  <c r="K823" i="17"/>
  <c r="P823" i="17" s="1"/>
  <c r="L823" i="17"/>
  <c r="Q823" i="17" s="1"/>
  <c r="M823" i="17"/>
  <c r="N823" i="17"/>
  <c r="O823" i="17" s="1"/>
  <c r="K824" i="17"/>
  <c r="P824" i="17" s="1"/>
  <c r="L824" i="17"/>
  <c r="Q824" i="17" s="1"/>
  <c r="M824" i="17"/>
  <c r="N824" i="17"/>
  <c r="O824" i="17" s="1"/>
  <c r="K825" i="17"/>
  <c r="P825" i="17" s="1"/>
  <c r="L825" i="17"/>
  <c r="Q825" i="17" s="1"/>
  <c r="M825" i="17"/>
  <c r="N825" i="17"/>
  <c r="O825" i="17" s="1"/>
  <c r="K826" i="17"/>
  <c r="P826" i="17" s="1"/>
  <c r="L826" i="17"/>
  <c r="Q826" i="17" s="1"/>
  <c r="M826" i="17"/>
  <c r="N826" i="17"/>
  <c r="O826" i="17" s="1"/>
  <c r="K827" i="17"/>
  <c r="P827" i="17" s="1"/>
  <c r="L827" i="17"/>
  <c r="Q827" i="17" s="1"/>
  <c r="M827" i="17"/>
  <c r="N827" i="17"/>
  <c r="O827" i="17" s="1"/>
  <c r="K828" i="17"/>
  <c r="P828" i="17" s="1"/>
  <c r="L828" i="17"/>
  <c r="Q828" i="17" s="1"/>
  <c r="M828" i="17"/>
  <c r="N828" i="17"/>
  <c r="O828" i="17" s="1"/>
  <c r="K829" i="17"/>
  <c r="P829" i="17" s="1"/>
  <c r="L829" i="17"/>
  <c r="Q829" i="17" s="1"/>
  <c r="M829" i="17"/>
  <c r="N829" i="17"/>
  <c r="O829" i="17" s="1"/>
  <c r="K830" i="17"/>
  <c r="P830" i="17" s="1"/>
  <c r="L830" i="17"/>
  <c r="Q830" i="17" s="1"/>
  <c r="M830" i="17"/>
  <c r="N830" i="17"/>
  <c r="O830" i="17" s="1"/>
  <c r="K831" i="17"/>
  <c r="P831" i="17" s="1"/>
  <c r="L831" i="17"/>
  <c r="Q831" i="17" s="1"/>
  <c r="M831" i="17"/>
  <c r="N831" i="17"/>
  <c r="O831" i="17" s="1"/>
  <c r="K832" i="17"/>
  <c r="P832" i="17" s="1"/>
  <c r="L832" i="17"/>
  <c r="Q832" i="17" s="1"/>
  <c r="M832" i="17"/>
  <c r="N832" i="17"/>
  <c r="O832" i="17" s="1"/>
  <c r="K833" i="17"/>
  <c r="P833" i="17" s="1"/>
  <c r="L833" i="17"/>
  <c r="Q833" i="17" s="1"/>
  <c r="M833" i="17"/>
  <c r="N833" i="17"/>
  <c r="O833" i="17" s="1"/>
  <c r="K834" i="17"/>
  <c r="P834" i="17" s="1"/>
  <c r="L834" i="17"/>
  <c r="Q834" i="17" s="1"/>
  <c r="M834" i="17"/>
  <c r="N834" i="17"/>
  <c r="O834" i="17" s="1"/>
  <c r="K835" i="17"/>
  <c r="P835" i="17" s="1"/>
  <c r="L835" i="17"/>
  <c r="Q835" i="17" s="1"/>
  <c r="M835" i="17"/>
  <c r="N835" i="17"/>
  <c r="O835" i="17" s="1"/>
  <c r="K836" i="17"/>
  <c r="P836" i="17" s="1"/>
  <c r="L836" i="17"/>
  <c r="Q836" i="17" s="1"/>
  <c r="M836" i="17"/>
  <c r="N836" i="17"/>
  <c r="O836" i="17" s="1"/>
  <c r="K837" i="17"/>
  <c r="P837" i="17" s="1"/>
  <c r="L837" i="17"/>
  <c r="Q837" i="17" s="1"/>
  <c r="M837" i="17"/>
  <c r="N837" i="17"/>
  <c r="O837" i="17" s="1"/>
  <c r="K838" i="17"/>
  <c r="P838" i="17" s="1"/>
  <c r="L838" i="17"/>
  <c r="Q838" i="17" s="1"/>
  <c r="M838" i="17"/>
  <c r="N838" i="17"/>
  <c r="O838" i="17" s="1"/>
  <c r="K839" i="17"/>
  <c r="P839" i="17" s="1"/>
  <c r="L839" i="17"/>
  <c r="Q839" i="17" s="1"/>
  <c r="M839" i="17"/>
  <c r="N839" i="17"/>
  <c r="O839" i="17" s="1"/>
  <c r="K840" i="17"/>
  <c r="P840" i="17" s="1"/>
  <c r="L840" i="17"/>
  <c r="Q840" i="17" s="1"/>
  <c r="M840" i="17"/>
  <c r="N840" i="17"/>
  <c r="O840" i="17" s="1"/>
  <c r="K841" i="17"/>
  <c r="P841" i="17" s="1"/>
  <c r="L841" i="17"/>
  <c r="Q841" i="17" s="1"/>
  <c r="M841" i="17"/>
  <c r="N841" i="17"/>
  <c r="O841" i="17" s="1"/>
  <c r="K842" i="17"/>
  <c r="P842" i="17" s="1"/>
  <c r="L842" i="17"/>
  <c r="Q842" i="17" s="1"/>
  <c r="M842" i="17"/>
  <c r="N842" i="17"/>
  <c r="O842" i="17" s="1"/>
  <c r="K843" i="17"/>
  <c r="P843" i="17" s="1"/>
  <c r="L843" i="17"/>
  <c r="Q843" i="17" s="1"/>
  <c r="M843" i="17"/>
  <c r="N843" i="17"/>
  <c r="O843" i="17" s="1"/>
  <c r="K844" i="17"/>
  <c r="P844" i="17" s="1"/>
  <c r="L844" i="17"/>
  <c r="Q844" i="17" s="1"/>
  <c r="M844" i="17"/>
  <c r="N844" i="17"/>
  <c r="O844" i="17" s="1"/>
  <c r="K845" i="17"/>
  <c r="P845" i="17" s="1"/>
  <c r="L845" i="17"/>
  <c r="Q845" i="17" s="1"/>
  <c r="M845" i="17"/>
  <c r="N845" i="17"/>
  <c r="O845" i="17" s="1"/>
  <c r="K846" i="17"/>
  <c r="P846" i="17" s="1"/>
  <c r="L846" i="17"/>
  <c r="Q846" i="17" s="1"/>
  <c r="M846" i="17"/>
  <c r="N846" i="17"/>
  <c r="O846" i="17" s="1"/>
  <c r="K847" i="17"/>
  <c r="P847" i="17" s="1"/>
  <c r="L847" i="17"/>
  <c r="Q847" i="17" s="1"/>
  <c r="M847" i="17"/>
  <c r="N847" i="17"/>
  <c r="O847" i="17" s="1"/>
  <c r="K848" i="17"/>
  <c r="P848" i="17" s="1"/>
  <c r="L848" i="17"/>
  <c r="Q848" i="17" s="1"/>
  <c r="M848" i="17"/>
  <c r="N848" i="17"/>
  <c r="O848" i="17" s="1"/>
  <c r="K849" i="17"/>
  <c r="P849" i="17" s="1"/>
  <c r="L849" i="17"/>
  <c r="Q849" i="17" s="1"/>
  <c r="M849" i="17"/>
  <c r="N849" i="17"/>
  <c r="O849" i="17" s="1"/>
  <c r="K850" i="17"/>
  <c r="P850" i="17" s="1"/>
  <c r="L850" i="17"/>
  <c r="Q850" i="17" s="1"/>
  <c r="M850" i="17"/>
  <c r="N850" i="17"/>
  <c r="O850" i="17" s="1"/>
  <c r="K851" i="17"/>
  <c r="P851" i="17" s="1"/>
  <c r="L851" i="17"/>
  <c r="Q851" i="17" s="1"/>
  <c r="M851" i="17"/>
  <c r="N851" i="17"/>
  <c r="O851" i="17" s="1"/>
  <c r="K852" i="17"/>
  <c r="P852" i="17" s="1"/>
  <c r="L852" i="17"/>
  <c r="Q852" i="17" s="1"/>
  <c r="M852" i="17"/>
  <c r="N852" i="17"/>
  <c r="O852" i="17" s="1"/>
  <c r="K853" i="17"/>
  <c r="P853" i="17" s="1"/>
  <c r="L853" i="17"/>
  <c r="Q853" i="17" s="1"/>
  <c r="M853" i="17"/>
  <c r="N853" i="17"/>
  <c r="O853" i="17" s="1"/>
  <c r="K854" i="17"/>
  <c r="P854" i="17" s="1"/>
  <c r="L854" i="17"/>
  <c r="Q854" i="17" s="1"/>
  <c r="M854" i="17"/>
  <c r="N854" i="17"/>
  <c r="O854" i="17" s="1"/>
  <c r="K855" i="17"/>
  <c r="P855" i="17" s="1"/>
  <c r="L855" i="17"/>
  <c r="Q855" i="17" s="1"/>
  <c r="M855" i="17"/>
  <c r="N855" i="17"/>
  <c r="O855" i="17" s="1"/>
  <c r="K856" i="17"/>
  <c r="P856" i="17" s="1"/>
  <c r="L856" i="17"/>
  <c r="Q856" i="17" s="1"/>
  <c r="M856" i="17"/>
  <c r="N856" i="17"/>
  <c r="O856" i="17" s="1"/>
  <c r="K857" i="17"/>
  <c r="P857" i="17" s="1"/>
  <c r="L857" i="17"/>
  <c r="Q857" i="17" s="1"/>
  <c r="M857" i="17"/>
  <c r="N857" i="17"/>
  <c r="O857" i="17" s="1"/>
  <c r="K858" i="17"/>
  <c r="P858" i="17" s="1"/>
  <c r="L858" i="17"/>
  <c r="Q858" i="17" s="1"/>
  <c r="M858" i="17"/>
  <c r="N858" i="17"/>
  <c r="O858" i="17" s="1"/>
  <c r="K859" i="17"/>
  <c r="P859" i="17" s="1"/>
  <c r="L859" i="17"/>
  <c r="Q859" i="17" s="1"/>
  <c r="M859" i="17"/>
  <c r="N859" i="17"/>
  <c r="O859" i="17" s="1"/>
  <c r="K860" i="17"/>
  <c r="P860" i="17" s="1"/>
  <c r="L860" i="17"/>
  <c r="Q860" i="17" s="1"/>
  <c r="M860" i="17"/>
  <c r="N860" i="17"/>
  <c r="O860" i="17" s="1"/>
  <c r="K861" i="17"/>
  <c r="P861" i="17" s="1"/>
  <c r="L861" i="17"/>
  <c r="Q861" i="17" s="1"/>
  <c r="M861" i="17"/>
  <c r="N861" i="17"/>
  <c r="O861" i="17" s="1"/>
  <c r="K862" i="17"/>
  <c r="P862" i="17" s="1"/>
  <c r="L862" i="17"/>
  <c r="Q862" i="17" s="1"/>
  <c r="M862" i="17"/>
  <c r="N862" i="17"/>
  <c r="O862" i="17" s="1"/>
  <c r="K863" i="17"/>
  <c r="P863" i="17" s="1"/>
  <c r="L863" i="17"/>
  <c r="Q863" i="17" s="1"/>
  <c r="M863" i="17"/>
  <c r="N863" i="17"/>
  <c r="O863" i="17" s="1"/>
  <c r="K864" i="17"/>
  <c r="P864" i="17" s="1"/>
  <c r="L864" i="17"/>
  <c r="Q864" i="17" s="1"/>
  <c r="M864" i="17"/>
  <c r="N864" i="17"/>
  <c r="O864" i="17" s="1"/>
  <c r="K865" i="17"/>
  <c r="P865" i="17" s="1"/>
  <c r="L865" i="17"/>
  <c r="Q865" i="17" s="1"/>
  <c r="M865" i="17"/>
  <c r="N865" i="17"/>
  <c r="O865" i="17" s="1"/>
  <c r="K866" i="17"/>
  <c r="P866" i="17" s="1"/>
  <c r="L866" i="17"/>
  <c r="Q866" i="17" s="1"/>
  <c r="M866" i="17"/>
  <c r="N866" i="17"/>
  <c r="O866" i="17" s="1"/>
  <c r="K867" i="17"/>
  <c r="P867" i="17" s="1"/>
  <c r="L867" i="17"/>
  <c r="Q867" i="17" s="1"/>
  <c r="M867" i="17"/>
  <c r="N867" i="17"/>
  <c r="O867" i="17" s="1"/>
  <c r="K868" i="17"/>
  <c r="P868" i="17" s="1"/>
  <c r="L868" i="17"/>
  <c r="Q868" i="17" s="1"/>
  <c r="M868" i="17"/>
  <c r="N868" i="17"/>
  <c r="O868" i="17" s="1"/>
  <c r="K869" i="17"/>
  <c r="P869" i="17" s="1"/>
  <c r="L869" i="17"/>
  <c r="Q869" i="17" s="1"/>
  <c r="M869" i="17"/>
  <c r="N869" i="17"/>
  <c r="O869" i="17" s="1"/>
  <c r="K870" i="17"/>
  <c r="P870" i="17" s="1"/>
  <c r="L870" i="17"/>
  <c r="Q870" i="17" s="1"/>
  <c r="M870" i="17"/>
  <c r="N870" i="17"/>
  <c r="O870" i="17" s="1"/>
  <c r="K871" i="17"/>
  <c r="P871" i="17" s="1"/>
  <c r="L871" i="17"/>
  <c r="Q871" i="17" s="1"/>
  <c r="M871" i="17"/>
  <c r="N871" i="17"/>
  <c r="O871" i="17" s="1"/>
  <c r="K872" i="17"/>
  <c r="P872" i="17" s="1"/>
  <c r="L872" i="17"/>
  <c r="Q872" i="17" s="1"/>
  <c r="M872" i="17"/>
  <c r="N872" i="17"/>
  <c r="O872" i="17" s="1"/>
  <c r="K873" i="17"/>
  <c r="P873" i="17" s="1"/>
  <c r="L873" i="17"/>
  <c r="Q873" i="17" s="1"/>
  <c r="M873" i="17"/>
  <c r="N873" i="17"/>
  <c r="O873" i="17" s="1"/>
  <c r="K874" i="17"/>
  <c r="P874" i="17" s="1"/>
  <c r="L874" i="17"/>
  <c r="Q874" i="17" s="1"/>
  <c r="M874" i="17"/>
  <c r="N874" i="17"/>
  <c r="O874" i="17" s="1"/>
  <c r="K875" i="17"/>
  <c r="P875" i="17" s="1"/>
  <c r="L875" i="17"/>
  <c r="Q875" i="17" s="1"/>
  <c r="M875" i="17"/>
  <c r="N875" i="17"/>
  <c r="O875" i="17" s="1"/>
  <c r="K876" i="17"/>
  <c r="P876" i="17" s="1"/>
  <c r="L876" i="17"/>
  <c r="Q876" i="17" s="1"/>
  <c r="M876" i="17"/>
  <c r="N876" i="17"/>
  <c r="O876" i="17" s="1"/>
  <c r="K877" i="17"/>
  <c r="P877" i="17" s="1"/>
  <c r="L877" i="17"/>
  <c r="Q877" i="17" s="1"/>
  <c r="M877" i="17"/>
  <c r="N877" i="17"/>
  <c r="O877" i="17" s="1"/>
  <c r="K878" i="17"/>
  <c r="P878" i="17" s="1"/>
  <c r="L878" i="17"/>
  <c r="Q878" i="17" s="1"/>
  <c r="M878" i="17"/>
  <c r="N878" i="17"/>
  <c r="O878" i="17" s="1"/>
  <c r="K879" i="17"/>
  <c r="P879" i="17" s="1"/>
  <c r="L879" i="17"/>
  <c r="Q879" i="17" s="1"/>
  <c r="M879" i="17"/>
  <c r="N879" i="17"/>
  <c r="O879" i="17" s="1"/>
  <c r="K880" i="17"/>
  <c r="P880" i="17" s="1"/>
  <c r="L880" i="17"/>
  <c r="Q880" i="17" s="1"/>
  <c r="M880" i="17"/>
  <c r="N880" i="17"/>
  <c r="O880" i="17" s="1"/>
  <c r="K881" i="17"/>
  <c r="P881" i="17" s="1"/>
  <c r="L881" i="17"/>
  <c r="Q881" i="17" s="1"/>
  <c r="M881" i="17"/>
  <c r="N881" i="17"/>
  <c r="O881" i="17" s="1"/>
  <c r="K882" i="17"/>
  <c r="P882" i="17" s="1"/>
  <c r="L882" i="17"/>
  <c r="Q882" i="17" s="1"/>
  <c r="M882" i="17"/>
  <c r="N882" i="17"/>
  <c r="O882" i="17" s="1"/>
  <c r="K883" i="17"/>
  <c r="P883" i="17" s="1"/>
  <c r="L883" i="17"/>
  <c r="Q883" i="17" s="1"/>
  <c r="M883" i="17"/>
  <c r="N883" i="17"/>
  <c r="O883" i="17" s="1"/>
  <c r="K884" i="17"/>
  <c r="P884" i="17" s="1"/>
  <c r="L884" i="17"/>
  <c r="Q884" i="17" s="1"/>
  <c r="M884" i="17"/>
  <c r="N884" i="17"/>
  <c r="O884" i="17" s="1"/>
  <c r="K885" i="17"/>
  <c r="P885" i="17" s="1"/>
  <c r="L885" i="17"/>
  <c r="Q885" i="17" s="1"/>
  <c r="M885" i="17"/>
  <c r="N885" i="17"/>
  <c r="O885" i="17" s="1"/>
  <c r="K886" i="17"/>
  <c r="P886" i="17" s="1"/>
  <c r="L886" i="17"/>
  <c r="Q886" i="17" s="1"/>
  <c r="M886" i="17"/>
  <c r="N886" i="17"/>
  <c r="O886" i="17" s="1"/>
  <c r="K887" i="17"/>
  <c r="P887" i="17" s="1"/>
  <c r="L887" i="17"/>
  <c r="Q887" i="17" s="1"/>
  <c r="M887" i="17"/>
  <c r="N887" i="17"/>
  <c r="O887" i="17" s="1"/>
  <c r="K888" i="17"/>
  <c r="P888" i="17" s="1"/>
  <c r="L888" i="17"/>
  <c r="Q888" i="17" s="1"/>
  <c r="M888" i="17"/>
  <c r="N888" i="17"/>
  <c r="O888" i="17" s="1"/>
  <c r="K889" i="17"/>
  <c r="P889" i="17" s="1"/>
  <c r="L889" i="17"/>
  <c r="Q889" i="17" s="1"/>
  <c r="M889" i="17"/>
  <c r="N889" i="17"/>
  <c r="O889" i="17" s="1"/>
  <c r="K890" i="17"/>
  <c r="P890" i="17" s="1"/>
  <c r="L890" i="17"/>
  <c r="Q890" i="17" s="1"/>
  <c r="M890" i="17"/>
  <c r="N890" i="17"/>
  <c r="O890" i="17" s="1"/>
  <c r="K891" i="17"/>
  <c r="P891" i="17" s="1"/>
  <c r="L891" i="17"/>
  <c r="Q891" i="17" s="1"/>
  <c r="M891" i="17"/>
  <c r="N891" i="17"/>
  <c r="O891" i="17" s="1"/>
  <c r="K892" i="17"/>
  <c r="P892" i="17" s="1"/>
  <c r="L892" i="17"/>
  <c r="Q892" i="17" s="1"/>
  <c r="M892" i="17"/>
  <c r="N892" i="17"/>
  <c r="O892" i="17" s="1"/>
  <c r="K893" i="17"/>
  <c r="P893" i="17" s="1"/>
  <c r="L893" i="17"/>
  <c r="Q893" i="17" s="1"/>
  <c r="M893" i="17"/>
  <c r="N893" i="17"/>
  <c r="O893" i="17" s="1"/>
  <c r="K894" i="17"/>
  <c r="P894" i="17" s="1"/>
  <c r="L894" i="17"/>
  <c r="Q894" i="17" s="1"/>
  <c r="M894" i="17"/>
  <c r="N894" i="17"/>
  <c r="O894" i="17" s="1"/>
  <c r="K895" i="17"/>
  <c r="P895" i="17" s="1"/>
  <c r="L895" i="17"/>
  <c r="Q895" i="17" s="1"/>
  <c r="M895" i="17"/>
  <c r="N895" i="17"/>
  <c r="O895" i="17" s="1"/>
  <c r="K896" i="17"/>
  <c r="P896" i="17" s="1"/>
  <c r="L896" i="17"/>
  <c r="Q896" i="17" s="1"/>
  <c r="M896" i="17"/>
  <c r="N896" i="17"/>
  <c r="O896" i="17" s="1"/>
  <c r="K897" i="17"/>
  <c r="P897" i="17" s="1"/>
  <c r="L897" i="17"/>
  <c r="Q897" i="17" s="1"/>
  <c r="M897" i="17"/>
  <c r="N897" i="17"/>
  <c r="O897" i="17" s="1"/>
  <c r="K898" i="17"/>
  <c r="P898" i="17" s="1"/>
  <c r="L898" i="17"/>
  <c r="Q898" i="17" s="1"/>
  <c r="M898" i="17"/>
  <c r="N898" i="17"/>
  <c r="O898" i="17" s="1"/>
  <c r="K899" i="17"/>
  <c r="P899" i="17" s="1"/>
  <c r="L899" i="17"/>
  <c r="Q899" i="17" s="1"/>
  <c r="M899" i="17"/>
  <c r="N899" i="17"/>
  <c r="O899" i="17" s="1"/>
  <c r="K900" i="17"/>
  <c r="P900" i="17" s="1"/>
  <c r="L900" i="17"/>
  <c r="Q900" i="17" s="1"/>
  <c r="M900" i="17"/>
  <c r="N900" i="17"/>
  <c r="O900" i="17" s="1"/>
  <c r="K901" i="17"/>
  <c r="P901" i="17" s="1"/>
  <c r="L901" i="17"/>
  <c r="Q901" i="17" s="1"/>
  <c r="M901" i="17"/>
  <c r="N901" i="17"/>
  <c r="O901" i="17" s="1"/>
  <c r="K902" i="17"/>
  <c r="P902" i="17" s="1"/>
  <c r="L902" i="17"/>
  <c r="Q902" i="17" s="1"/>
  <c r="M902" i="17"/>
  <c r="N902" i="17"/>
  <c r="O902" i="17" s="1"/>
  <c r="K903" i="17"/>
  <c r="P903" i="17" s="1"/>
  <c r="L903" i="17"/>
  <c r="Q903" i="17" s="1"/>
  <c r="M903" i="17"/>
  <c r="N903" i="17"/>
  <c r="O903" i="17" s="1"/>
  <c r="K904" i="17"/>
  <c r="P904" i="17" s="1"/>
  <c r="L904" i="17"/>
  <c r="Q904" i="17" s="1"/>
  <c r="M904" i="17"/>
  <c r="N904" i="17"/>
  <c r="O904" i="17" s="1"/>
  <c r="K905" i="17"/>
  <c r="P905" i="17" s="1"/>
  <c r="L905" i="17"/>
  <c r="Q905" i="17" s="1"/>
  <c r="M905" i="17"/>
  <c r="N905" i="17"/>
  <c r="O905" i="17" s="1"/>
  <c r="K906" i="17"/>
  <c r="P906" i="17" s="1"/>
  <c r="L906" i="17"/>
  <c r="Q906" i="17" s="1"/>
  <c r="M906" i="17"/>
  <c r="N906" i="17"/>
  <c r="O906" i="17" s="1"/>
  <c r="K907" i="17"/>
  <c r="P907" i="17" s="1"/>
  <c r="L907" i="17"/>
  <c r="Q907" i="17" s="1"/>
  <c r="M907" i="17"/>
  <c r="N907" i="17"/>
  <c r="O907" i="17" s="1"/>
  <c r="K908" i="17"/>
  <c r="P908" i="17" s="1"/>
  <c r="L908" i="17"/>
  <c r="Q908" i="17" s="1"/>
  <c r="M908" i="17"/>
  <c r="N908" i="17"/>
  <c r="O908" i="17" s="1"/>
  <c r="K909" i="17"/>
  <c r="P909" i="17" s="1"/>
  <c r="L909" i="17"/>
  <c r="Q909" i="17" s="1"/>
  <c r="M909" i="17"/>
  <c r="N909" i="17"/>
  <c r="O909" i="17" s="1"/>
  <c r="K910" i="17"/>
  <c r="P910" i="17" s="1"/>
  <c r="L910" i="17"/>
  <c r="Q910" i="17" s="1"/>
  <c r="M910" i="17"/>
  <c r="N910" i="17"/>
  <c r="O910" i="17" s="1"/>
  <c r="K911" i="17"/>
  <c r="P911" i="17" s="1"/>
  <c r="L911" i="17"/>
  <c r="Q911" i="17" s="1"/>
  <c r="M911" i="17"/>
  <c r="N911" i="17"/>
  <c r="O911" i="17" s="1"/>
  <c r="K912" i="17"/>
  <c r="P912" i="17" s="1"/>
  <c r="L912" i="17"/>
  <c r="Q912" i="17" s="1"/>
  <c r="M912" i="17"/>
  <c r="N912" i="17"/>
  <c r="O912" i="17" s="1"/>
  <c r="K913" i="17"/>
  <c r="P913" i="17" s="1"/>
  <c r="L913" i="17"/>
  <c r="Q913" i="17" s="1"/>
  <c r="M913" i="17"/>
  <c r="N913" i="17"/>
  <c r="O913" i="17" s="1"/>
  <c r="K914" i="17"/>
  <c r="P914" i="17" s="1"/>
  <c r="L914" i="17"/>
  <c r="Q914" i="17" s="1"/>
  <c r="M914" i="17"/>
  <c r="N914" i="17"/>
  <c r="O914" i="17" s="1"/>
  <c r="K915" i="17"/>
  <c r="P915" i="17" s="1"/>
  <c r="L915" i="17"/>
  <c r="Q915" i="17" s="1"/>
  <c r="M915" i="17"/>
  <c r="N915" i="17"/>
  <c r="O915" i="17" s="1"/>
  <c r="K916" i="17"/>
  <c r="P916" i="17" s="1"/>
  <c r="L916" i="17"/>
  <c r="Q916" i="17" s="1"/>
  <c r="M916" i="17"/>
  <c r="N916" i="17"/>
  <c r="O916" i="17" s="1"/>
  <c r="K917" i="17"/>
  <c r="P917" i="17" s="1"/>
  <c r="L917" i="17"/>
  <c r="Q917" i="17" s="1"/>
  <c r="M917" i="17"/>
  <c r="N917" i="17"/>
  <c r="O917" i="17" s="1"/>
  <c r="K918" i="17"/>
  <c r="P918" i="17" s="1"/>
  <c r="L918" i="17"/>
  <c r="Q918" i="17" s="1"/>
  <c r="M918" i="17"/>
  <c r="N918" i="17"/>
  <c r="O918" i="17" s="1"/>
  <c r="K919" i="17"/>
  <c r="P919" i="17" s="1"/>
  <c r="L919" i="17"/>
  <c r="Q919" i="17" s="1"/>
  <c r="M919" i="17"/>
  <c r="N919" i="17"/>
  <c r="O919" i="17" s="1"/>
  <c r="K920" i="17"/>
  <c r="P920" i="17" s="1"/>
  <c r="L920" i="17"/>
  <c r="Q920" i="17" s="1"/>
  <c r="M920" i="17"/>
  <c r="N920" i="17"/>
  <c r="O920" i="17" s="1"/>
  <c r="K921" i="17"/>
  <c r="P921" i="17" s="1"/>
  <c r="L921" i="17"/>
  <c r="Q921" i="17" s="1"/>
  <c r="M921" i="17"/>
  <c r="N921" i="17"/>
  <c r="O921" i="17" s="1"/>
  <c r="K922" i="17"/>
  <c r="P922" i="17" s="1"/>
  <c r="L922" i="17"/>
  <c r="Q922" i="17" s="1"/>
  <c r="M922" i="17"/>
  <c r="N922" i="17"/>
  <c r="O922" i="17" s="1"/>
  <c r="K923" i="17"/>
  <c r="P923" i="17" s="1"/>
  <c r="L923" i="17"/>
  <c r="Q923" i="17" s="1"/>
  <c r="M923" i="17"/>
  <c r="N923" i="17"/>
  <c r="O923" i="17" s="1"/>
  <c r="K924" i="17"/>
  <c r="P924" i="17" s="1"/>
  <c r="L924" i="17"/>
  <c r="Q924" i="17" s="1"/>
  <c r="M924" i="17"/>
  <c r="N924" i="17"/>
  <c r="O924" i="17" s="1"/>
  <c r="K925" i="17"/>
  <c r="P925" i="17" s="1"/>
  <c r="L925" i="17"/>
  <c r="Q925" i="17" s="1"/>
  <c r="M925" i="17"/>
  <c r="N925" i="17"/>
  <c r="O925" i="17" s="1"/>
  <c r="K926" i="17"/>
  <c r="P926" i="17" s="1"/>
  <c r="L926" i="17"/>
  <c r="Q926" i="17" s="1"/>
  <c r="M926" i="17"/>
  <c r="N926" i="17"/>
  <c r="O926" i="17" s="1"/>
  <c r="K927" i="17"/>
  <c r="P927" i="17" s="1"/>
  <c r="L927" i="17"/>
  <c r="Q927" i="17" s="1"/>
  <c r="M927" i="17"/>
  <c r="N927" i="17"/>
  <c r="O927" i="17" s="1"/>
  <c r="K928" i="17"/>
  <c r="P928" i="17" s="1"/>
  <c r="L928" i="17"/>
  <c r="Q928" i="17" s="1"/>
  <c r="M928" i="17"/>
  <c r="N928" i="17"/>
  <c r="O928" i="17" s="1"/>
  <c r="K929" i="17"/>
  <c r="P929" i="17" s="1"/>
  <c r="L929" i="17"/>
  <c r="Q929" i="17" s="1"/>
  <c r="M929" i="17"/>
  <c r="N929" i="17"/>
  <c r="O929" i="17" s="1"/>
  <c r="K930" i="17"/>
  <c r="P930" i="17" s="1"/>
  <c r="L930" i="17"/>
  <c r="Q930" i="17" s="1"/>
  <c r="M930" i="17"/>
  <c r="N930" i="17"/>
  <c r="O930" i="17" s="1"/>
  <c r="K931" i="17"/>
  <c r="P931" i="17" s="1"/>
  <c r="L931" i="17"/>
  <c r="Q931" i="17" s="1"/>
  <c r="M931" i="17"/>
  <c r="N931" i="17"/>
  <c r="O931" i="17" s="1"/>
  <c r="K932" i="17"/>
  <c r="P932" i="17" s="1"/>
  <c r="L932" i="17"/>
  <c r="Q932" i="17" s="1"/>
  <c r="M932" i="17"/>
  <c r="N932" i="17"/>
  <c r="O932" i="17" s="1"/>
  <c r="K933" i="17"/>
  <c r="P933" i="17" s="1"/>
  <c r="L933" i="17"/>
  <c r="Q933" i="17" s="1"/>
  <c r="M933" i="17"/>
  <c r="N933" i="17"/>
  <c r="O933" i="17" s="1"/>
  <c r="K934" i="17"/>
  <c r="P934" i="17" s="1"/>
  <c r="L934" i="17"/>
  <c r="Q934" i="17" s="1"/>
  <c r="M934" i="17"/>
  <c r="N934" i="17"/>
  <c r="O934" i="17" s="1"/>
  <c r="K935" i="17"/>
  <c r="P935" i="17" s="1"/>
  <c r="L935" i="17"/>
  <c r="Q935" i="17" s="1"/>
  <c r="M935" i="17"/>
  <c r="N935" i="17"/>
  <c r="O935" i="17" s="1"/>
  <c r="K936" i="17"/>
  <c r="P936" i="17" s="1"/>
  <c r="L936" i="17"/>
  <c r="Q936" i="17" s="1"/>
  <c r="M936" i="17"/>
  <c r="N936" i="17"/>
  <c r="O936" i="17" s="1"/>
  <c r="K937" i="17"/>
  <c r="P937" i="17" s="1"/>
  <c r="L937" i="17"/>
  <c r="Q937" i="17" s="1"/>
  <c r="M937" i="17"/>
  <c r="N937" i="17"/>
  <c r="O937" i="17" s="1"/>
  <c r="K938" i="17"/>
  <c r="P938" i="17" s="1"/>
  <c r="L938" i="17"/>
  <c r="Q938" i="17" s="1"/>
  <c r="M938" i="17"/>
  <c r="N938" i="17"/>
  <c r="O938" i="17" s="1"/>
  <c r="K939" i="17"/>
  <c r="P939" i="17" s="1"/>
  <c r="L939" i="17"/>
  <c r="Q939" i="17" s="1"/>
  <c r="M939" i="17"/>
  <c r="N939" i="17"/>
  <c r="O939" i="17" s="1"/>
  <c r="K940" i="17"/>
  <c r="P940" i="17" s="1"/>
  <c r="L940" i="17"/>
  <c r="Q940" i="17" s="1"/>
  <c r="M940" i="17"/>
  <c r="N940" i="17"/>
  <c r="O940" i="17" s="1"/>
  <c r="K941" i="17"/>
  <c r="P941" i="17" s="1"/>
  <c r="L941" i="17"/>
  <c r="Q941" i="17" s="1"/>
  <c r="M941" i="17"/>
  <c r="N941" i="17"/>
  <c r="O941" i="17" s="1"/>
  <c r="K942" i="17"/>
  <c r="P942" i="17" s="1"/>
  <c r="L942" i="17"/>
  <c r="Q942" i="17" s="1"/>
  <c r="M942" i="17"/>
  <c r="N942" i="17"/>
  <c r="O942" i="17" s="1"/>
  <c r="K943" i="17"/>
  <c r="P943" i="17" s="1"/>
  <c r="L943" i="17"/>
  <c r="Q943" i="17" s="1"/>
  <c r="M943" i="17"/>
  <c r="N943" i="17"/>
  <c r="O943" i="17" s="1"/>
  <c r="K944" i="17"/>
  <c r="P944" i="17" s="1"/>
  <c r="L944" i="17"/>
  <c r="Q944" i="17" s="1"/>
  <c r="M944" i="17"/>
  <c r="N944" i="17"/>
  <c r="O944" i="17" s="1"/>
  <c r="K945" i="17"/>
  <c r="P945" i="17" s="1"/>
  <c r="L945" i="17"/>
  <c r="Q945" i="17" s="1"/>
  <c r="M945" i="17"/>
  <c r="N945" i="17"/>
  <c r="O945" i="17" s="1"/>
  <c r="K946" i="17"/>
  <c r="P946" i="17" s="1"/>
  <c r="L946" i="17"/>
  <c r="Q946" i="17" s="1"/>
  <c r="M946" i="17"/>
  <c r="N946" i="17"/>
  <c r="O946" i="17" s="1"/>
  <c r="K947" i="17"/>
  <c r="P947" i="17" s="1"/>
  <c r="L947" i="17"/>
  <c r="Q947" i="17" s="1"/>
  <c r="M947" i="17"/>
  <c r="N947" i="17"/>
  <c r="O947" i="17" s="1"/>
  <c r="K948" i="17"/>
  <c r="P948" i="17" s="1"/>
  <c r="L948" i="17"/>
  <c r="Q948" i="17" s="1"/>
  <c r="M948" i="17"/>
  <c r="N948" i="17"/>
  <c r="O948" i="17" s="1"/>
  <c r="K949" i="17"/>
  <c r="P949" i="17" s="1"/>
  <c r="L949" i="17"/>
  <c r="Q949" i="17" s="1"/>
  <c r="M949" i="17"/>
  <c r="N949" i="17"/>
  <c r="O949" i="17" s="1"/>
  <c r="K950" i="17"/>
  <c r="P950" i="17" s="1"/>
  <c r="L950" i="17"/>
  <c r="Q950" i="17" s="1"/>
  <c r="M950" i="17"/>
  <c r="N950" i="17"/>
  <c r="O950" i="17" s="1"/>
  <c r="K951" i="17"/>
  <c r="P951" i="17" s="1"/>
  <c r="L951" i="17"/>
  <c r="Q951" i="17" s="1"/>
  <c r="M951" i="17"/>
  <c r="N951" i="17"/>
  <c r="O951" i="17" s="1"/>
  <c r="K952" i="17"/>
  <c r="P952" i="17" s="1"/>
  <c r="L952" i="17"/>
  <c r="Q952" i="17" s="1"/>
  <c r="M952" i="17"/>
  <c r="N952" i="17"/>
  <c r="O952" i="17" s="1"/>
  <c r="K953" i="17"/>
  <c r="P953" i="17" s="1"/>
  <c r="L953" i="17"/>
  <c r="Q953" i="17" s="1"/>
  <c r="M953" i="17"/>
  <c r="N953" i="17"/>
  <c r="O953" i="17" s="1"/>
  <c r="K954" i="17"/>
  <c r="P954" i="17" s="1"/>
  <c r="L954" i="17"/>
  <c r="Q954" i="17" s="1"/>
  <c r="M954" i="17"/>
  <c r="N954" i="17"/>
  <c r="O954" i="17" s="1"/>
  <c r="K955" i="17"/>
  <c r="P955" i="17" s="1"/>
  <c r="L955" i="17"/>
  <c r="Q955" i="17" s="1"/>
  <c r="M955" i="17"/>
  <c r="N955" i="17"/>
  <c r="O955" i="17" s="1"/>
  <c r="K956" i="17"/>
  <c r="P956" i="17" s="1"/>
  <c r="L956" i="17"/>
  <c r="Q956" i="17" s="1"/>
  <c r="M956" i="17"/>
  <c r="N956" i="17"/>
  <c r="O956" i="17" s="1"/>
  <c r="K957" i="17"/>
  <c r="P957" i="17" s="1"/>
  <c r="L957" i="17"/>
  <c r="Q957" i="17" s="1"/>
  <c r="M957" i="17"/>
  <c r="N957" i="17"/>
  <c r="O957" i="17" s="1"/>
  <c r="K958" i="17"/>
  <c r="P958" i="17" s="1"/>
  <c r="L958" i="17"/>
  <c r="Q958" i="17" s="1"/>
  <c r="M958" i="17"/>
  <c r="N958" i="17"/>
  <c r="O958" i="17" s="1"/>
  <c r="K959" i="17"/>
  <c r="P959" i="17" s="1"/>
  <c r="L959" i="17"/>
  <c r="Q959" i="17" s="1"/>
  <c r="M959" i="17"/>
  <c r="N959" i="17"/>
  <c r="O959" i="17" s="1"/>
  <c r="K960" i="17"/>
  <c r="P960" i="17" s="1"/>
  <c r="L960" i="17"/>
  <c r="Q960" i="17" s="1"/>
  <c r="M960" i="17"/>
  <c r="N960" i="17"/>
  <c r="O960" i="17" s="1"/>
  <c r="K961" i="17"/>
  <c r="P961" i="17" s="1"/>
  <c r="L961" i="17"/>
  <c r="Q961" i="17" s="1"/>
  <c r="M961" i="17"/>
  <c r="N961" i="17"/>
  <c r="O961" i="17" s="1"/>
  <c r="K962" i="17"/>
  <c r="P962" i="17" s="1"/>
  <c r="L962" i="17"/>
  <c r="Q962" i="17" s="1"/>
  <c r="M962" i="17"/>
  <c r="N962" i="17"/>
  <c r="O962" i="17" s="1"/>
  <c r="K963" i="17"/>
  <c r="P963" i="17" s="1"/>
  <c r="L963" i="17"/>
  <c r="Q963" i="17" s="1"/>
  <c r="M963" i="17"/>
  <c r="N963" i="17"/>
  <c r="O963" i="17" s="1"/>
  <c r="K964" i="17"/>
  <c r="P964" i="17" s="1"/>
  <c r="L964" i="17"/>
  <c r="Q964" i="17" s="1"/>
  <c r="M964" i="17"/>
  <c r="N964" i="17"/>
  <c r="O964" i="17" s="1"/>
  <c r="K965" i="17"/>
  <c r="P965" i="17" s="1"/>
  <c r="L965" i="17"/>
  <c r="Q965" i="17" s="1"/>
  <c r="M965" i="17"/>
  <c r="N965" i="17"/>
  <c r="O965" i="17" s="1"/>
  <c r="K966" i="17"/>
  <c r="P966" i="17" s="1"/>
  <c r="L966" i="17"/>
  <c r="Q966" i="17" s="1"/>
  <c r="M966" i="17"/>
  <c r="N966" i="17"/>
  <c r="O966" i="17" s="1"/>
  <c r="K967" i="17"/>
  <c r="P967" i="17" s="1"/>
  <c r="L967" i="17"/>
  <c r="Q967" i="17" s="1"/>
  <c r="M967" i="17"/>
  <c r="N967" i="17"/>
  <c r="O967" i="17" s="1"/>
  <c r="K968" i="17"/>
  <c r="P968" i="17" s="1"/>
  <c r="L968" i="17"/>
  <c r="Q968" i="17" s="1"/>
  <c r="M968" i="17"/>
  <c r="N968" i="17"/>
  <c r="O968" i="17" s="1"/>
  <c r="K969" i="17"/>
  <c r="P969" i="17" s="1"/>
  <c r="L969" i="17"/>
  <c r="Q969" i="17" s="1"/>
  <c r="M969" i="17"/>
  <c r="N969" i="17"/>
  <c r="O969" i="17" s="1"/>
  <c r="K970" i="17"/>
  <c r="P970" i="17" s="1"/>
  <c r="L970" i="17"/>
  <c r="Q970" i="17" s="1"/>
  <c r="M970" i="17"/>
  <c r="N970" i="17"/>
  <c r="O970" i="17" s="1"/>
  <c r="K971" i="17"/>
  <c r="P971" i="17" s="1"/>
  <c r="L971" i="17"/>
  <c r="Q971" i="17" s="1"/>
  <c r="M971" i="17"/>
  <c r="N971" i="17"/>
  <c r="O971" i="17" s="1"/>
  <c r="K972" i="17"/>
  <c r="P972" i="17" s="1"/>
  <c r="L972" i="17"/>
  <c r="Q972" i="17" s="1"/>
  <c r="M972" i="17"/>
  <c r="N972" i="17"/>
  <c r="O972" i="17" s="1"/>
  <c r="K973" i="17"/>
  <c r="P973" i="17" s="1"/>
  <c r="L973" i="17"/>
  <c r="Q973" i="17" s="1"/>
  <c r="M973" i="17"/>
  <c r="N973" i="17"/>
  <c r="O973" i="17" s="1"/>
  <c r="K974" i="17"/>
  <c r="P974" i="17" s="1"/>
  <c r="L974" i="17"/>
  <c r="Q974" i="17" s="1"/>
  <c r="M974" i="17"/>
  <c r="N974" i="17"/>
  <c r="O974" i="17" s="1"/>
  <c r="K975" i="17"/>
  <c r="P975" i="17" s="1"/>
  <c r="L975" i="17"/>
  <c r="Q975" i="17" s="1"/>
  <c r="M975" i="17"/>
  <c r="N975" i="17"/>
  <c r="O975" i="17" s="1"/>
  <c r="K976" i="17"/>
  <c r="P976" i="17" s="1"/>
  <c r="L976" i="17"/>
  <c r="Q976" i="17" s="1"/>
  <c r="M976" i="17"/>
  <c r="N976" i="17"/>
  <c r="O976" i="17" s="1"/>
  <c r="K977" i="17"/>
  <c r="P977" i="17" s="1"/>
  <c r="L977" i="17"/>
  <c r="Q977" i="17" s="1"/>
  <c r="M977" i="17"/>
  <c r="N977" i="17"/>
  <c r="O977" i="17" s="1"/>
  <c r="K978" i="17"/>
  <c r="P978" i="17" s="1"/>
  <c r="L978" i="17"/>
  <c r="Q978" i="17" s="1"/>
  <c r="M978" i="17"/>
  <c r="N978" i="17"/>
  <c r="O978" i="17" s="1"/>
  <c r="K979" i="17"/>
  <c r="P979" i="17" s="1"/>
  <c r="L979" i="17"/>
  <c r="Q979" i="17" s="1"/>
  <c r="M979" i="17"/>
  <c r="N979" i="17"/>
  <c r="O979" i="17" s="1"/>
  <c r="K980" i="17"/>
  <c r="P980" i="17" s="1"/>
  <c r="L980" i="17"/>
  <c r="Q980" i="17" s="1"/>
  <c r="M980" i="17"/>
  <c r="N980" i="17"/>
  <c r="O980" i="17" s="1"/>
  <c r="K981" i="17"/>
  <c r="P981" i="17" s="1"/>
  <c r="L981" i="17"/>
  <c r="Q981" i="17" s="1"/>
  <c r="M981" i="17"/>
  <c r="N981" i="17"/>
  <c r="O981" i="17" s="1"/>
  <c r="K982" i="17"/>
  <c r="P982" i="17" s="1"/>
  <c r="L982" i="17"/>
  <c r="Q982" i="17" s="1"/>
  <c r="M982" i="17"/>
  <c r="N982" i="17"/>
  <c r="O982" i="17" s="1"/>
  <c r="K983" i="17"/>
  <c r="P983" i="17" s="1"/>
  <c r="L983" i="17"/>
  <c r="Q983" i="17" s="1"/>
  <c r="M983" i="17"/>
  <c r="N983" i="17"/>
  <c r="O983" i="17" s="1"/>
  <c r="K984" i="17"/>
  <c r="P984" i="17" s="1"/>
  <c r="L984" i="17"/>
  <c r="Q984" i="17" s="1"/>
  <c r="M984" i="17"/>
  <c r="N984" i="17"/>
  <c r="O984" i="17" s="1"/>
  <c r="K985" i="17"/>
  <c r="P985" i="17" s="1"/>
  <c r="L985" i="17"/>
  <c r="Q985" i="17" s="1"/>
  <c r="M985" i="17"/>
  <c r="N985" i="17"/>
  <c r="O985" i="17" s="1"/>
  <c r="K986" i="17"/>
  <c r="P986" i="17" s="1"/>
  <c r="L986" i="17"/>
  <c r="Q986" i="17" s="1"/>
  <c r="M986" i="17"/>
  <c r="N986" i="17"/>
  <c r="O986" i="17" s="1"/>
  <c r="K987" i="17"/>
  <c r="P987" i="17" s="1"/>
  <c r="L987" i="17"/>
  <c r="Q987" i="17" s="1"/>
  <c r="M987" i="17"/>
  <c r="N987" i="17"/>
  <c r="O987" i="17" s="1"/>
  <c r="K988" i="17"/>
  <c r="P988" i="17" s="1"/>
  <c r="L988" i="17"/>
  <c r="Q988" i="17" s="1"/>
  <c r="M988" i="17"/>
  <c r="N988" i="17"/>
  <c r="O988" i="17" s="1"/>
  <c r="K989" i="17"/>
  <c r="P989" i="17" s="1"/>
  <c r="L989" i="17"/>
  <c r="Q989" i="17" s="1"/>
  <c r="M989" i="17"/>
  <c r="N989" i="17"/>
  <c r="O989" i="17" s="1"/>
  <c r="K990" i="17"/>
  <c r="P990" i="17" s="1"/>
  <c r="L990" i="17"/>
  <c r="Q990" i="17" s="1"/>
  <c r="M990" i="17"/>
  <c r="N990" i="17"/>
  <c r="O990" i="17" s="1"/>
  <c r="K991" i="17"/>
  <c r="P991" i="17" s="1"/>
  <c r="L991" i="17"/>
  <c r="Q991" i="17" s="1"/>
  <c r="M991" i="17"/>
  <c r="N991" i="17"/>
  <c r="O991" i="17" s="1"/>
  <c r="K992" i="17"/>
  <c r="P992" i="17" s="1"/>
  <c r="L992" i="17"/>
  <c r="Q992" i="17" s="1"/>
  <c r="M992" i="17"/>
  <c r="N992" i="17"/>
  <c r="O992" i="17" s="1"/>
  <c r="K993" i="17"/>
  <c r="P993" i="17" s="1"/>
  <c r="L993" i="17"/>
  <c r="Q993" i="17" s="1"/>
  <c r="M993" i="17"/>
  <c r="N993" i="17"/>
  <c r="O993" i="17" s="1"/>
  <c r="K994" i="17"/>
  <c r="P994" i="17" s="1"/>
  <c r="L994" i="17"/>
  <c r="Q994" i="17" s="1"/>
  <c r="M994" i="17"/>
  <c r="N994" i="17"/>
  <c r="O994" i="17" s="1"/>
  <c r="K995" i="17"/>
  <c r="P995" i="17" s="1"/>
  <c r="L995" i="17"/>
  <c r="Q995" i="17" s="1"/>
  <c r="M995" i="17"/>
  <c r="N995" i="17"/>
  <c r="O995" i="17" s="1"/>
  <c r="K996" i="17"/>
  <c r="P996" i="17" s="1"/>
  <c r="L996" i="17"/>
  <c r="Q996" i="17" s="1"/>
  <c r="M996" i="17"/>
  <c r="N996" i="17"/>
  <c r="O996" i="17" s="1"/>
  <c r="K997" i="17"/>
  <c r="P997" i="17" s="1"/>
  <c r="L997" i="17"/>
  <c r="Q997" i="17" s="1"/>
  <c r="M997" i="17"/>
  <c r="N997" i="17"/>
  <c r="O997" i="17" s="1"/>
  <c r="K998" i="17"/>
  <c r="P998" i="17" s="1"/>
  <c r="L998" i="17"/>
  <c r="Q998" i="17" s="1"/>
  <c r="M998" i="17"/>
  <c r="N998" i="17"/>
  <c r="O998" i="17" s="1"/>
  <c r="K999" i="17"/>
  <c r="P999" i="17" s="1"/>
  <c r="L999" i="17"/>
  <c r="Q999" i="17" s="1"/>
  <c r="M999" i="17"/>
  <c r="N999" i="17"/>
  <c r="O999" i="17" s="1"/>
  <c r="K1000" i="17"/>
  <c r="P1000" i="17" s="1"/>
  <c r="L1000" i="17"/>
  <c r="Q1000" i="17" s="1"/>
  <c r="M1000" i="17"/>
  <c r="N1000" i="17"/>
  <c r="O1000" i="17" s="1"/>
  <c r="K1001" i="17"/>
  <c r="P1001" i="17" s="1"/>
  <c r="L1001" i="17"/>
  <c r="Q1001" i="17" s="1"/>
  <c r="M1001" i="17"/>
  <c r="N1001" i="17"/>
  <c r="O1001" i="17" s="1"/>
  <c r="L2" i="17"/>
  <c r="Q2" i="17" s="1"/>
  <c r="M2" i="17"/>
  <c r="N2" i="17"/>
  <c r="O2" i="17" s="1"/>
  <c r="K2" i="17"/>
  <c r="P2" i="17" s="1"/>
  <c r="J3" i="17"/>
  <c r="J4" i="17"/>
  <c r="J5" i="17"/>
  <c r="J6" i="17"/>
  <c r="J7" i="17"/>
  <c r="J8" i="17"/>
  <c r="J9" i="17"/>
  <c r="J10" i="17"/>
  <c r="J11" i="17"/>
  <c r="J12" i="17"/>
  <c r="J13" i="17"/>
  <c r="J14" i="17"/>
  <c r="J15" i="17"/>
  <c r="J16"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1001" i="17"/>
  <c r="I1000" i="17"/>
  <c r="I999" i="17"/>
  <c r="I998" i="17"/>
  <c r="I997" i="17"/>
  <c r="I996" i="17"/>
  <c r="I995" i="17"/>
  <c r="I994" i="17"/>
  <c r="I993" i="17"/>
  <c r="I992" i="17"/>
  <c r="I991" i="17"/>
  <c r="I990" i="17"/>
  <c r="I989" i="17"/>
  <c r="I988" i="17"/>
  <c r="I987" i="17"/>
  <c r="I986" i="17"/>
  <c r="I985" i="17"/>
  <c r="I984" i="17"/>
  <c r="I983" i="17"/>
  <c r="I982" i="17"/>
  <c r="I981" i="17"/>
  <c r="I980" i="17"/>
  <c r="I979" i="17"/>
  <c r="I978" i="17"/>
  <c r="I977" i="17"/>
  <c r="I976" i="17"/>
  <c r="I975" i="17"/>
  <c r="I974" i="17"/>
  <c r="I973" i="17"/>
  <c r="I972" i="17"/>
  <c r="I971" i="17"/>
  <c r="I970" i="17"/>
  <c r="I969" i="17"/>
  <c r="I968" i="17"/>
  <c r="I967" i="17"/>
  <c r="I966" i="17"/>
  <c r="I965" i="17"/>
  <c r="I964" i="17"/>
  <c r="I963" i="17"/>
  <c r="I962" i="17"/>
  <c r="I961" i="17"/>
  <c r="I960" i="17"/>
  <c r="I959" i="17"/>
  <c r="I958" i="17"/>
  <c r="I957" i="17"/>
  <c r="I956" i="17"/>
  <c r="I955" i="17"/>
  <c r="I954" i="17"/>
  <c r="I953" i="17"/>
  <c r="I952" i="17"/>
  <c r="I951" i="17"/>
  <c r="I950" i="17"/>
  <c r="I949" i="17"/>
  <c r="I948" i="17"/>
  <c r="I947" i="17"/>
  <c r="I946" i="17"/>
  <c r="I945" i="17"/>
  <c r="I944" i="17"/>
  <c r="I943" i="17"/>
  <c r="I942" i="17"/>
  <c r="I941" i="17"/>
  <c r="I940" i="17"/>
  <c r="I939" i="17"/>
  <c r="I938" i="17"/>
  <c r="I937" i="17"/>
  <c r="I936" i="17"/>
  <c r="I935" i="17"/>
  <c r="I934" i="17"/>
  <c r="I933" i="17"/>
  <c r="I932" i="17"/>
  <c r="I931" i="17"/>
  <c r="I930" i="17"/>
  <c r="I929" i="17"/>
  <c r="I928" i="17"/>
  <c r="I927" i="17"/>
  <c r="I926" i="17"/>
  <c r="I925" i="17"/>
  <c r="I924" i="17"/>
  <c r="I923" i="17"/>
  <c r="I922" i="17"/>
  <c r="I921" i="17"/>
  <c r="I920" i="17"/>
  <c r="I919" i="17"/>
  <c r="I918" i="17"/>
  <c r="I917" i="17"/>
  <c r="I916" i="17"/>
  <c r="I915" i="17"/>
  <c r="I914" i="17"/>
  <c r="I913" i="17"/>
  <c r="I912" i="17"/>
  <c r="I911" i="17"/>
  <c r="I910" i="17"/>
  <c r="I909" i="17"/>
  <c r="I908" i="17"/>
  <c r="I907" i="17"/>
  <c r="I906" i="17"/>
  <c r="I905" i="17"/>
  <c r="I904" i="17"/>
  <c r="I903" i="17"/>
  <c r="I902" i="17"/>
  <c r="I901" i="17"/>
  <c r="I900" i="17"/>
  <c r="I899" i="17"/>
  <c r="I898" i="17"/>
  <c r="I897" i="17"/>
  <c r="I896" i="17"/>
  <c r="I895" i="17"/>
  <c r="I894" i="17"/>
  <c r="I893" i="17"/>
  <c r="I892" i="17"/>
  <c r="I891" i="17"/>
  <c r="I890" i="17"/>
  <c r="I889" i="17"/>
  <c r="I888" i="17"/>
  <c r="I887" i="17"/>
  <c r="I886" i="17"/>
  <c r="I885" i="17"/>
  <c r="I884" i="17"/>
  <c r="I883" i="17"/>
  <c r="I882" i="17"/>
  <c r="I881" i="17"/>
  <c r="I880" i="17"/>
  <c r="I879" i="17"/>
  <c r="I878" i="17"/>
  <c r="I877" i="17"/>
  <c r="I876" i="17"/>
  <c r="I875" i="17"/>
  <c r="I874" i="17"/>
  <c r="I873" i="17"/>
  <c r="I872" i="17"/>
  <c r="I871" i="17"/>
  <c r="I870" i="17"/>
  <c r="I869" i="17"/>
  <c r="I868" i="17"/>
  <c r="I867" i="17"/>
  <c r="I866" i="17"/>
  <c r="I865" i="17"/>
  <c r="I864" i="17"/>
  <c r="I863" i="17"/>
  <c r="I862" i="17"/>
  <c r="I861" i="17"/>
  <c r="I860" i="17"/>
  <c r="I859" i="17"/>
  <c r="I858" i="17"/>
  <c r="I857" i="17"/>
  <c r="I856" i="17"/>
  <c r="I855" i="17"/>
  <c r="I854" i="17"/>
  <c r="I853" i="17"/>
  <c r="I852" i="17"/>
  <c r="I851" i="17"/>
  <c r="I850" i="17"/>
  <c r="I849" i="17"/>
  <c r="I848" i="17"/>
  <c r="I847" i="17"/>
  <c r="I846" i="17"/>
  <c r="I845" i="17"/>
  <c r="I844" i="17"/>
  <c r="I843" i="17"/>
  <c r="I842" i="17"/>
  <c r="I841" i="17"/>
  <c r="I840" i="17"/>
  <c r="I839" i="17"/>
  <c r="I838" i="17"/>
  <c r="I837" i="17"/>
  <c r="I836" i="17"/>
  <c r="I835" i="17"/>
  <c r="I834" i="17"/>
  <c r="I833" i="17"/>
  <c r="I832" i="17"/>
  <c r="I831" i="17"/>
  <c r="I830" i="17"/>
  <c r="I829" i="17"/>
  <c r="I828" i="17"/>
  <c r="I827" i="17"/>
  <c r="I826" i="17"/>
  <c r="I825" i="17"/>
  <c r="I824" i="17"/>
  <c r="I823" i="17"/>
  <c r="I822" i="17"/>
  <c r="I821" i="17"/>
  <c r="I820" i="17"/>
  <c r="I819" i="17"/>
  <c r="I818" i="17"/>
  <c r="I817" i="17"/>
  <c r="I816" i="17"/>
  <c r="I815" i="17"/>
  <c r="I814" i="17"/>
  <c r="I813" i="17"/>
  <c r="I812" i="17"/>
  <c r="I811" i="17"/>
  <c r="I810" i="17"/>
  <c r="I809" i="17"/>
  <c r="I808" i="17"/>
  <c r="I807" i="17"/>
  <c r="I806" i="17"/>
  <c r="I805" i="17"/>
  <c r="I804" i="17"/>
  <c r="I803" i="17"/>
  <c r="I802" i="17"/>
  <c r="I801" i="17"/>
  <c r="I800" i="17"/>
  <c r="I799" i="17"/>
  <c r="I798" i="17"/>
  <c r="I797" i="17"/>
  <c r="I796" i="17"/>
  <c r="I795" i="17"/>
  <c r="I794" i="17"/>
  <c r="I793" i="17"/>
  <c r="I792" i="17"/>
  <c r="I791" i="17"/>
  <c r="I790" i="17"/>
  <c r="I789" i="17"/>
  <c r="I788" i="17"/>
  <c r="I787" i="17"/>
  <c r="I786" i="17"/>
  <c r="I785" i="17"/>
  <c r="I784" i="17"/>
  <c r="I783" i="17"/>
  <c r="I782" i="17"/>
  <c r="I781" i="17"/>
  <c r="I780" i="17"/>
  <c r="I779" i="17"/>
  <c r="I778" i="17"/>
  <c r="I777" i="17"/>
  <c r="I776" i="17"/>
  <c r="I775" i="17"/>
  <c r="I774" i="17"/>
  <c r="I773" i="17"/>
  <c r="I772" i="17"/>
  <c r="I771" i="17"/>
  <c r="I770" i="17"/>
  <c r="I769" i="17"/>
  <c r="I768" i="17"/>
  <c r="I767" i="17"/>
  <c r="I766" i="17"/>
  <c r="I765" i="17"/>
  <c r="I764" i="17"/>
  <c r="I763" i="17"/>
  <c r="I762" i="17"/>
  <c r="I761" i="17"/>
  <c r="I760" i="17"/>
  <c r="I759" i="17"/>
  <c r="I758" i="17"/>
  <c r="I757" i="17"/>
  <c r="I756" i="17"/>
  <c r="I755" i="17"/>
  <c r="I754" i="17"/>
  <c r="I753" i="17"/>
  <c r="I752" i="17"/>
  <c r="I751" i="17"/>
  <c r="I750" i="17"/>
  <c r="I749" i="17"/>
  <c r="I748" i="17"/>
  <c r="I747" i="17"/>
  <c r="I746" i="17"/>
  <c r="I745" i="17"/>
  <c r="I744" i="17"/>
  <c r="I743" i="17"/>
  <c r="I742" i="17"/>
  <c r="I741" i="17"/>
  <c r="I740" i="17"/>
  <c r="I739" i="17"/>
  <c r="I738" i="17"/>
  <c r="I737" i="17"/>
  <c r="I736" i="17"/>
  <c r="I735" i="17"/>
  <c r="I734" i="17"/>
  <c r="I733" i="17"/>
  <c r="I732" i="17"/>
  <c r="I731" i="17"/>
  <c r="I730" i="17"/>
  <c r="I729" i="17"/>
  <c r="I728" i="17"/>
  <c r="I727" i="17"/>
  <c r="I726" i="17"/>
  <c r="I725" i="17"/>
  <c r="I724" i="17"/>
  <c r="I723" i="17"/>
  <c r="I722" i="17"/>
  <c r="I721" i="17"/>
  <c r="I720" i="17"/>
  <c r="I719" i="17"/>
  <c r="I718" i="17"/>
  <c r="I717" i="17"/>
  <c r="I716" i="17"/>
  <c r="I715" i="17"/>
  <c r="I714" i="17"/>
  <c r="I713" i="17"/>
  <c r="I712" i="17"/>
  <c r="I711" i="17"/>
  <c r="I710" i="17"/>
  <c r="I709" i="17"/>
  <c r="I708" i="17"/>
  <c r="I707" i="17"/>
  <c r="I706" i="17"/>
  <c r="I705" i="17"/>
  <c r="I704" i="17"/>
  <c r="I703" i="17"/>
  <c r="I702" i="17"/>
  <c r="I701" i="17"/>
  <c r="I700" i="17"/>
  <c r="I699" i="17"/>
  <c r="I698" i="17"/>
  <c r="I697" i="17"/>
  <c r="I696" i="17"/>
  <c r="I695" i="17"/>
  <c r="I694" i="17"/>
  <c r="I693" i="17"/>
  <c r="I692" i="17"/>
  <c r="I691" i="17"/>
  <c r="I690" i="17"/>
  <c r="I689" i="17"/>
  <c r="I688" i="17"/>
  <c r="I687" i="17"/>
  <c r="I686" i="17"/>
  <c r="I685" i="17"/>
  <c r="I684" i="17"/>
  <c r="I683" i="17"/>
  <c r="I682" i="17"/>
  <c r="I681" i="17"/>
  <c r="I680" i="17"/>
  <c r="I679" i="17"/>
  <c r="I678" i="17"/>
  <c r="I677" i="17"/>
  <c r="I676" i="17"/>
  <c r="I675" i="17"/>
  <c r="I674" i="17"/>
  <c r="I673" i="17"/>
  <c r="I672" i="17"/>
  <c r="I671" i="17"/>
  <c r="I670" i="17"/>
  <c r="I669" i="17"/>
  <c r="I668" i="17"/>
  <c r="I667" i="17"/>
  <c r="I666" i="17"/>
  <c r="I665" i="17"/>
  <c r="I664" i="17"/>
  <c r="I663" i="17"/>
  <c r="I662" i="17"/>
  <c r="I661" i="17"/>
  <c r="I660" i="17"/>
  <c r="I659" i="17"/>
  <c r="I658" i="17"/>
  <c r="I657" i="17"/>
  <c r="I656" i="17"/>
  <c r="I655" i="17"/>
  <c r="I654" i="17"/>
  <c r="I653" i="17"/>
  <c r="I652" i="17"/>
  <c r="I651" i="17"/>
  <c r="I650" i="17"/>
  <c r="I649" i="17"/>
  <c r="I648" i="17"/>
  <c r="I647" i="17"/>
  <c r="I646" i="17"/>
  <c r="I645" i="17"/>
  <c r="I644" i="17"/>
  <c r="I643" i="17"/>
  <c r="I642" i="17"/>
  <c r="I641" i="17"/>
  <c r="I640" i="17"/>
  <c r="I639" i="17"/>
  <c r="I638" i="17"/>
  <c r="I637" i="17"/>
  <c r="I636" i="17"/>
  <c r="I635" i="17"/>
  <c r="I634" i="17"/>
  <c r="I633" i="17"/>
  <c r="I632" i="17"/>
  <c r="I631" i="17"/>
  <c r="I630" i="17"/>
  <c r="I629" i="17"/>
  <c r="I628" i="17"/>
  <c r="I627" i="17"/>
  <c r="I626" i="17"/>
  <c r="I625" i="17"/>
  <c r="I624" i="17"/>
  <c r="I623" i="17"/>
  <c r="I622" i="17"/>
  <c r="I621" i="17"/>
  <c r="I620" i="17"/>
  <c r="I619" i="17"/>
  <c r="I618" i="17"/>
  <c r="I617" i="17"/>
  <c r="I616" i="17"/>
  <c r="I615" i="17"/>
  <c r="I614" i="17"/>
  <c r="I613" i="17"/>
  <c r="I612" i="17"/>
  <c r="I611" i="17"/>
  <c r="I610" i="17"/>
  <c r="I609" i="17"/>
  <c r="I608" i="17"/>
  <c r="I607" i="17"/>
  <c r="I606" i="17"/>
  <c r="I605" i="17"/>
  <c r="I604" i="17"/>
  <c r="I603" i="17"/>
  <c r="I602" i="17"/>
  <c r="I601" i="17"/>
  <c r="I600" i="17"/>
  <c r="I599" i="17"/>
  <c r="I598" i="17"/>
  <c r="I597" i="17"/>
  <c r="I596" i="17"/>
  <c r="I595" i="17"/>
  <c r="I594" i="17"/>
  <c r="I593" i="17"/>
  <c r="I592" i="17"/>
  <c r="I591" i="17"/>
  <c r="I590" i="17"/>
  <c r="I589" i="17"/>
  <c r="I588" i="17"/>
  <c r="I587" i="17"/>
  <c r="I586" i="17"/>
  <c r="I585" i="17"/>
  <c r="I584" i="17"/>
  <c r="I583" i="17"/>
  <c r="I582" i="17"/>
  <c r="I581" i="17"/>
  <c r="I580" i="17"/>
  <c r="I579" i="17"/>
  <c r="I578" i="17"/>
  <c r="I577" i="17"/>
  <c r="I576" i="17"/>
  <c r="I575" i="17"/>
  <c r="I574" i="17"/>
  <c r="I573" i="17"/>
  <c r="I572" i="17"/>
  <c r="I571" i="17"/>
  <c r="I570" i="17"/>
  <c r="I569" i="17"/>
  <c r="I568" i="17"/>
  <c r="I567" i="17"/>
  <c r="I566" i="17"/>
  <c r="I565" i="17"/>
  <c r="I564" i="17"/>
  <c r="I563" i="17"/>
  <c r="I562" i="17"/>
  <c r="I561" i="17"/>
  <c r="I560" i="17"/>
  <c r="I559" i="17"/>
  <c r="I558" i="17"/>
  <c r="I557" i="17"/>
  <c r="I556" i="17"/>
  <c r="I555" i="17"/>
  <c r="I554" i="17"/>
  <c r="I553" i="17"/>
  <c r="I552" i="17"/>
  <c r="I551" i="17"/>
  <c r="I550" i="17"/>
  <c r="I549" i="17"/>
  <c r="I548" i="17"/>
  <c r="I547" i="17"/>
  <c r="I546" i="17"/>
  <c r="I545" i="17"/>
  <c r="I544" i="17"/>
  <c r="I543" i="17"/>
  <c r="I542" i="17"/>
  <c r="I541" i="17"/>
  <c r="I540" i="17"/>
  <c r="I539" i="17"/>
  <c r="I538" i="17"/>
  <c r="I537" i="17"/>
  <c r="I536" i="17"/>
  <c r="I535" i="17"/>
  <c r="I534" i="17"/>
  <c r="I533" i="17"/>
  <c r="I532" i="17"/>
  <c r="I531" i="17"/>
  <c r="I530" i="17"/>
  <c r="I529" i="17"/>
  <c r="I528" i="17"/>
  <c r="I527" i="17"/>
  <c r="I526" i="17"/>
  <c r="I525" i="17"/>
  <c r="I524" i="17"/>
  <c r="I523" i="17"/>
  <c r="I522" i="17"/>
  <c r="I521" i="17"/>
  <c r="I520" i="17"/>
  <c r="I519" i="17"/>
  <c r="I518" i="17"/>
  <c r="I517" i="17"/>
  <c r="I516" i="17"/>
  <c r="I515" i="17"/>
  <c r="I514" i="17"/>
  <c r="I513" i="17"/>
  <c r="I512" i="17"/>
  <c r="I511" i="17"/>
  <c r="I510" i="17"/>
  <c r="I509" i="17"/>
  <c r="I508" i="17"/>
  <c r="I507" i="17"/>
  <c r="I506" i="17"/>
  <c r="I505" i="17"/>
  <c r="I504" i="17"/>
  <c r="I503" i="17"/>
  <c r="I502" i="17"/>
  <c r="I501" i="17"/>
  <c r="I500" i="17"/>
  <c r="I499" i="17"/>
  <c r="I498" i="17"/>
  <c r="I497" i="17"/>
  <c r="I496" i="17"/>
  <c r="I495" i="17"/>
  <c r="I494" i="17"/>
  <c r="I493" i="17"/>
  <c r="I492" i="17"/>
  <c r="I491" i="17"/>
  <c r="I490" i="17"/>
  <c r="I489" i="17"/>
  <c r="I488" i="17"/>
  <c r="I487" i="17"/>
  <c r="I486" i="17"/>
  <c r="I485" i="17"/>
  <c r="I484" i="17"/>
  <c r="I483" i="17"/>
  <c r="I482" i="17"/>
  <c r="I481" i="17"/>
  <c r="I480" i="17"/>
  <c r="I479" i="17"/>
  <c r="I478" i="17"/>
  <c r="I477" i="17"/>
  <c r="I476" i="17"/>
  <c r="I475" i="17"/>
  <c r="I474" i="17"/>
  <c r="I473" i="17"/>
  <c r="I472" i="17"/>
  <c r="I471" i="17"/>
  <c r="I470" i="17"/>
  <c r="I469" i="17"/>
  <c r="I468" i="17"/>
  <c r="I467" i="17"/>
  <c r="I466" i="17"/>
  <c r="I465" i="17"/>
  <c r="I464" i="17"/>
  <c r="I463" i="17"/>
  <c r="I462" i="17"/>
  <c r="I461" i="17"/>
  <c r="I460" i="17"/>
  <c r="I459" i="17"/>
  <c r="I458" i="17"/>
  <c r="I457" i="17"/>
  <c r="I456" i="17"/>
  <c r="I455" i="17"/>
  <c r="I454" i="17"/>
  <c r="I453" i="17"/>
  <c r="I452" i="17"/>
  <c r="I451" i="17"/>
  <c r="I450" i="17"/>
  <c r="I449" i="17"/>
  <c r="I448" i="17"/>
  <c r="I447" i="17"/>
  <c r="I446" i="17"/>
  <c r="I445" i="17"/>
  <c r="I444" i="17"/>
  <c r="I443" i="17"/>
  <c r="I442" i="17"/>
  <c r="I441" i="17"/>
  <c r="I440" i="17"/>
  <c r="I439" i="17"/>
  <c r="I438" i="17"/>
  <c r="I437" i="17"/>
  <c r="I436" i="17"/>
  <c r="I435" i="17"/>
  <c r="I434" i="17"/>
  <c r="I433" i="17"/>
  <c r="I432" i="17"/>
  <c r="I431" i="17"/>
  <c r="I430" i="17"/>
  <c r="I429" i="17"/>
  <c r="I428" i="17"/>
  <c r="I427" i="17"/>
  <c r="I426" i="17"/>
  <c r="I425" i="17"/>
  <c r="I424" i="17"/>
  <c r="I423" i="17"/>
  <c r="I422" i="17"/>
  <c r="I421" i="17"/>
  <c r="I420" i="17"/>
  <c r="I419" i="17"/>
  <c r="I418" i="17"/>
  <c r="I417" i="17"/>
  <c r="I416" i="17"/>
  <c r="I415" i="17"/>
  <c r="I414" i="17"/>
  <c r="I413" i="17"/>
  <c r="I412" i="17"/>
  <c r="I411" i="17"/>
  <c r="I410" i="17"/>
  <c r="I409" i="17"/>
  <c r="I408" i="17"/>
  <c r="I407" i="17"/>
  <c r="I406" i="17"/>
  <c r="I405" i="17"/>
  <c r="I404" i="17"/>
  <c r="I403" i="17"/>
  <c r="I402" i="17"/>
  <c r="I401" i="17"/>
  <c r="I400" i="17"/>
  <c r="I399" i="17"/>
  <c r="I398" i="17"/>
  <c r="I397" i="17"/>
  <c r="I396" i="17"/>
  <c r="I395" i="17"/>
  <c r="I394" i="17"/>
  <c r="I393" i="17"/>
  <c r="I392" i="17"/>
  <c r="I391" i="17"/>
  <c r="I390" i="17"/>
  <c r="I389" i="17"/>
  <c r="I388" i="17"/>
  <c r="I387" i="17"/>
  <c r="I386" i="17"/>
  <c r="I385" i="17"/>
  <c r="I384" i="17"/>
  <c r="I383" i="17"/>
  <c r="I382" i="17"/>
  <c r="I381" i="17"/>
  <c r="I380" i="17"/>
  <c r="I379" i="17"/>
  <c r="I378" i="17"/>
  <c r="I377" i="17"/>
  <c r="I376" i="17"/>
  <c r="I375" i="17"/>
  <c r="I374" i="17"/>
  <c r="I373" i="17"/>
  <c r="I372" i="17"/>
  <c r="I371" i="17"/>
  <c r="I370" i="17"/>
  <c r="I369" i="17"/>
  <c r="I368" i="17"/>
  <c r="I367" i="17"/>
  <c r="I366" i="17"/>
  <c r="I365" i="17"/>
  <c r="I364" i="17"/>
  <c r="I363" i="17"/>
  <c r="I362" i="17"/>
  <c r="I361" i="17"/>
  <c r="I360" i="17"/>
  <c r="I359" i="17"/>
  <c r="I358" i="17"/>
  <c r="I357" i="17"/>
  <c r="I356" i="17"/>
  <c r="I355" i="17"/>
  <c r="I354" i="17"/>
  <c r="I353" i="17"/>
  <c r="I352" i="17"/>
  <c r="I351" i="17"/>
  <c r="I350" i="17"/>
  <c r="I349" i="17"/>
  <c r="I348" i="17"/>
  <c r="I347" i="17"/>
  <c r="I346" i="17"/>
  <c r="I345" i="17"/>
  <c r="I344" i="17"/>
  <c r="I343" i="17"/>
  <c r="I342" i="17"/>
  <c r="I341" i="17"/>
  <c r="I340" i="17"/>
  <c r="I339" i="17"/>
  <c r="I338" i="17"/>
  <c r="I337" i="17"/>
  <c r="I336" i="17"/>
  <c r="I335" i="17"/>
  <c r="I334" i="17"/>
  <c r="I333" i="17"/>
  <c r="I332" i="17"/>
  <c r="I331" i="17"/>
  <c r="I330" i="17"/>
  <c r="I329" i="17"/>
  <c r="I328" i="17"/>
  <c r="I327" i="17"/>
  <c r="I326" i="17"/>
  <c r="I325" i="17"/>
  <c r="I324" i="17"/>
  <c r="I323" i="17"/>
  <c r="I322" i="17"/>
  <c r="I321" i="17"/>
  <c r="I320" i="17"/>
  <c r="I319" i="17"/>
  <c r="I318" i="17"/>
  <c r="I317" i="17"/>
  <c r="I316" i="17"/>
  <c r="I315" i="17"/>
  <c r="I314" i="17"/>
  <c r="I313" i="17"/>
  <c r="I312" i="17"/>
  <c r="I311" i="17"/>
  <c r="I310" i="17"/>
  <c r="I309" i="17"/>
  <c r="I308" i="17"/>
  <c r="I307" i="17"/>
  <c r="I306" i="17"/>
  <c r="I305" i="17"/>
  <c r="I304" i="17"/>
  <c r="I303" i="17"/>
  <c r="I302" i="17"/>
  <c r="I301" i="17"/>
  <c r="I300" i="17"/>
  <c r="I299" i="17"/>
  <c r="I298" i="17"/>
  <c r="I297" i="17"/>
  <c r="I296" i="17"/>
  <c r="I295" i="17"/>
  <c r="I294" i="17"/>
  <c r="I293" i="17"/>
  <c r="I292" i="17"/>
  <c r="I291" i="17"/>
  <c r="I290" i="17"/>
  <c r="I289" i="17"/>
  <c r="I288" i="17"/>
  <c r="I287" i="17"/>
  <c r="I286" i="17"/>
  <c r="I285" i="17"/>
  <c r="I284" i="17"/>
  <c r="I283" i="17"/>
  <c r="I282" i="17"/>
  <c r="I281" i="17"/>
  <c r="I280" i="17"/>
  <c r="I279" i="17"/>
  <c r="I278" i="17"/>
  <c r="I277" i="17"/>
  <c r="I276" i="17"/>
  <c r="I275" i="17"/>
  <c r="I274" i="17"/>
  <c r="I273" i="17"/>
  <c r="I272" i="17"/>
  <c r="I271" i="17"/>
  <c r="I270" i="17"/>
  <c r="I269" i="17"/>
  <c r="I268" i="17"/>
  <c r="I267" i="17"/>
  <c r="I266" i="17"/>
  <c r="I265" i="17"/>
  <c r="I264" i="17"/>
  <c r="I263" i="17"/>
  <c r="I262" i="17"/>
  <c r="I261" i="17"/>
  <c r="I260" i="17"/>
  <c r="I259" i="17"/>
  <c r="I258" i="17"/>
  <c r="I257" i="17"/>
  <c r="I256" i="17"/>
  <c r="I255" i="17"/>
  <c r="I254" i="17"/>
  <c r="I253" i="17"/>
  <c r="I252" i="17"/>
  <c r="I251" i="17"/>
  <c r="I250" i="17"/>
  <c r="I249" i="17"/>
  <c r="I248" i="17"/>
  <c r="I247" i="17"/>
  <c r="I246" i="17"/>
  <c r="I245" i="17"/>
  <c r="I244" i="17"/>
  <c r="I243" i="17"/>
  <c r="I242" i="17"/>
  <c r="I241" i="17"/>
  <c r="I240" i="17"/>
  <c r="I239" i="17"/>
  <c r="I238" i="17"/>
  <c r="I237" i="17"/>
  <c r="I236" i="17"/>
  <c r="I235" i="17"/>
  <c r="I234" i="17"/>
  <c r="I233" i="17"/>
  <c r="I232" i="17"/>
  <c r="I231" i="17"/>
  <c r="I230" i="17"/>
  <c r="I229" i="17"/>
  <c r="I228" i="17"/>
  <c r="I227" i="17"/>
  <c r="I226" i="17"/>
  <c r="I225" i="17"/>
  <c r="I224" i="17"/>
  <c r="I223" i="17"/>
  <c r="I222" i="17"/>
  <c r="I221" i="17"/>
  <c r="I220" i="17"/>
  <c r="I219" i="17"/>
  <c r="I218" i="17"/>
  <c r="I217" i="17"/>
  <c r="I216" i="17"/>
  <c r="I215" i="17"/>
  <c r="I214" i="17"/>
  <c r="I213" i="17"/>
  <c r="I212" i="17"/>
  <c r="I211" i="17"/>
  <c r="I210" i="17"/>
  <c r="I209" i="17"/>
  <c r="I208" i="17"/>
  <c r="I207" i="17"/>
  <c r="I206" i="17"/>
  <c r="I205" i="17"/>
  <c r="I204" i="17"/>
  <c r="I203" i="17"/>
  <c r="I202" i="17"/>
  <c r="I201" i="17"/>
  <c r="I200" i="17"/>
  <c r="I199" i="17"/>
  <c r="I198" i="17"/>
  <c r="I197" i="17"/>
  <c r="I196" i="17"/>
  <c r="I195" i="17"/>
  <c r="I194" i="17"/>
  <c r="I193" i="17"/>
  <c r="I192" i="17"/>
  <c r="I191" i="17"/>
  <c r="I190" i="17"/>
  <c r="I189" i="17"/>
  <c r="I188" i="17"/>
  <c r="I187" i="17"/>
  <c r="I186" i="17"/>
  <c r="I185" i="17"/>
  <c r="I184" i="17"/>
  <c r="I183" i="17"/>
  <c r="I182" i="17"/>
  <c r="I181" i="17"/>
  <c r="I180" i="17"/>
  <c r="I179" i="17"/>
  <c r="I178" i="17"/>
  <c r="I177" i="17"/>
  <c r="I176" i="17"/>
  <c r="I175" i="17"/>
  <c r="I174" i="17"/>
  <c r="I173" i="17"/>
  <c r="I172" i="17"/>
  <c r="I171" i="17"/>
  <c r="I170" i="17"/>
  <c r="I169" i="17"/>
  <c r="I168" i="17"/>
  <c r="I167" i="17"/>
  <c r="I166" i="17"/>
  <c r="I165" i="17"/>
  <c r="I164" i="17"/>
  <c r="I163" i="17"/>
  <c r="I162" i="17"/>
  <c r="I161" i="17"/>
  <c r="I160" i="17"/>
  <c r="I159" i="17"/>
  <c r="I158" i="17"/>
  <c r="I157" i="17"/>
  <c r="I156" i="17"/>
  <c r="I155" i="17"/>
  <c r="I154" i="17"/>
  <c r="I153" i="17"/>
  <c r="I152" i="17"/>
  <c r="I151" i="17"/>
  <c r="I150" i="17"/>
  <c r="I149" i="17"/>
  <c r="I148" i="17"/>
  <c r="I147" i="17"/>
  <c r="I146" i="17"/>
  <c r="I145" i="17"/>
  <c r="I144" i="17"/>
  <c r="I143" i="17"/>
  <c r="I142" i="17"/>
  <c r="I141" i="17"/>
  <c r="I140" i="17"/>
  <c r="I139" i="17"/>
  <c r="I138" i="17"/>
  <c r="I137" i="17"/>
  <c r="I136" i="17"/>
  <c r="I135" i="17"/>
  <c r="I134" i="17"/>
  <c r="I133" i="17"/>
  <c r="I132" i="17"/>
  <c r="I131" i="17"/>
  <c r="I130" i="17"/>
  <c r="I129" i="17"/>
  <c r="I128" i="17"/>
  <c r="I127" i="17"/>
  <c r="I126" i="17"/>
  <c r="I125" i="17"/>
  <c r="I124" i="17"/>
  <c r="I123" i="17"/>
  <c r="I122" i="17"/>
  <c r="I121" i="17"/>
  <c r="I120" i="17"/>
  <c r="I119" i="17"/>
  <c r="I118" i="17"/>
  <c r="I117" i="17"/>
  <c r="I116" i="17"/>
  <c r="I115" i="17"/>
  <c r="I114" i="17"/>
  <c r="I113" i="17"/>
  <c r="I112" i="17"/>
  <c r="I111" i="17"/>
  <c r="I110" i="17"/>
  <c r="I109" i="17"/>
  <c r="I108" i="17"/>
  <c r="I107" i="17"/>
  <c r="I106" i="17"/>
  <c r="I105" i="17"/>
  <c r="I104" i="17"/>
  <c r="I103" i="17"/>
  <c r="I102" i="17"/>
  <c r="I101" i="17"/>
  <c r="I100" i="17"/>
  <c r="I99" i="17"/>
  <c r="I98" i="17"/>
  <c r="I97" i="17"/>
  <c r="I96" i="17"/>
  <c r="I95" i="17"/>
  <c r="I94" i="17"/>
  <c r="I93" i="17"/>
  <c r="I92" i="17"/>
  <c r="I91" i="17"/>
  <c r="I90" i="17"/>
  <c r="I89" i="17"/>
  <c r="I88" i="17"/>
  <c r="I87" i="17"/>
  <c r="I86" i="17"/>
  <c r="I85" i="17"/>
  <c r="I84" i="17"/>
  <c r="I83" i="17"/>
  <c r="I82" i="17"/>
  <c r="I81" i="17"/>
  <c r="I80" i="17"/>
  <c r="I79" i="17"/>
  <c r="I78" i="17"/>
  <c r="I77" i="17"/>
  <c r="I76" i="17"/>
  <c r="I75" i="17"/>
  <c r="I74" i="17"/>
  <c r="I73" i="17"/>
  <c r="I72" i="17"/>
  <c r="I71" i="17"/>
  <c r="I70" i="17"/>
  <c r="I69" i="17"/>
  <c r="I68" i="17"/>
  <c r="I67" i="17"/>
  <c r="I66" i="17"/>
  <c r="I65" i="17"/>
  <c r="I64" i="17"/>
  <c r="I63" i="17"/>
  <c r="I62" i="17"/>
  <c r="I61" i="17"/>
  <c r="I60" i="17"/>
  <c r="I59" i="17"/>
  <c r="I58" i="17"/>
  <c r="I57" i="17"/>
  <c r="I56" i="17"/>
  <c r="I55" i="17"/>
  <c r="I54" i="17"/>
  <c r="I53" i="17"/>
  <c r="I52" i="17"/>
  <c r="I51" i="17"/>
  <c r="I50" i="17"/>
  <c r="I49" i="17"/>
  <c r="I48" i="17"/>
  <c r="I47" i="17"/>
  <c r="I46" i="17"/>
  <c r="I45" i="17"/>
  <c r="I44" i="17"/>
  <c r="I43" i="17"/>
  <c r="I42" i="17"/>
  <c r="I41" i="17"/>
  <c r="I40" i="17"/>
  <c r="I39" i="17"/>
  <c r="I38" i="17"/>
  <c r="I37" i="17"/>
  <c r="I36"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<sst xmlns="http://schemas.openxmlformats.org/spreadsheetml/2006/main" count="10156" uniqueCount="5239">
  <si>
    <t>Order ID</t>
  </si>
  <si>
    <t>Order Date</t>
  </si>
  <si>
    <t>Email</t>
  </si>
  <si>
    <t>Customer ID</t>
  </si>
  <si>
    <t>Customer Name</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</si>
  <si>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</si>
  <si>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</si>
  <si>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</si>
  <si>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</si>
  <si>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</si>
  <si>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</si>
  <si>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</si>
  <si>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</si>
  <si>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</si>
  <si>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</si>
  <si>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</si>
  <si>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</si>
  <si>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</si>
  <si>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</si>
  <si>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</si>
  <si>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</si>
  <si>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</si>
  <si>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</si>
  <si>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</si>
  <si>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</si>
  <si>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</si>
  <si>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</si>
  <si>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</si>
  <si>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</si>
  <si>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</si>
  <si>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</si>
  <si>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</si>
  <si>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</si>
  <si>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</si>
  <si>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</si>
  <si>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</si>
  <si>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</si>
  <si>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</si>
  <si>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</si>
  <si>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</si>
  <si>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</si>
  <si>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</si>
  <si>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</si>
  <si>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</si>
  <si>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</si>
  <si>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</si>
  <si>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</si>
  <si>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</si>
  <si>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</si>
  <si>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</si>
  <si>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</si>
  <si>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</si>
  <si>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</si>
  <si>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</si>
  <si>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</si>
  <si>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</si>
  <si>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</si>
  <si>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</si>
  <si>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</si>
  <si>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</si>
  <si>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</si>
  <si>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</si>
  <si>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</si>
  <si>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</si>
  <si>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</si>
  <si>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</si>
  <si>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</si>
  <si>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</si>
  <si>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</si>
  <si>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</si>
  <si>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</si>
  <si>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</si>
  <si>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</si>
  <si>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</si>
  <si>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</si>
  <si>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</si>
  <si>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</si>
  <si>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</si>
  <si>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</si>
  <si>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</si>
  <si>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</si>
  <si>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</si>
  <si>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</si>
  <si>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</si>
  <si>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</si>
  <si>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</si>
  <si>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</si>
  <si>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</si>
  <si>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</si>
  <si>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</si>
  <si>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</si>
  <si>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</si>
  <si>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</si>
  <si>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</si>
  <si>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</si>
  <si>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</si>
  <si>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</si>
  <si>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</si>
  <si>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</si>
  <si>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</si>
  <si>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</si>
  <si>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</si>
  <si>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</si>
  <si>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</si>
  <si>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</si>
  <si>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</si>
  <si>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</si>
  <si>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</si>
  <si>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</si>
  <si>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</si>
  <si>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</si>
  <si>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</si>
  <si>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</si>
  <si>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</si>
  <si>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</si>
  <si>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</si>
  <si>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</si>
  <si>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</si>
  <si>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</si>
  <si>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</si>
  <si>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</si>
  <si>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</si>
  <si>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</si>
  <si>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</si>
  <si>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</si>
  <si>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</si>
  <si>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</si>
  <si>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</si>
  <si>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</si>
  <si>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</si>
  <si>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</si>
  <si>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</si>
  <si>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</si>
  <si>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</si>
  <si>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</si>
  <si>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</si>
  <si>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</si>
  <si>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</si>
  <si>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</si>
  <si>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</si>
  <si>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</si>
  <si>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</si>
  <si>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</si>
  <si>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</si>
  <si>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</si>
  <si>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</si>
  <si>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</si>
  <si>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</si>
  <si>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</si>
  <si>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</si>
  <si>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</si>
  <si>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</si>
  <si>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</si>
  <si>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</si>
  <si>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</si>
  <si>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</si>
  <si>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</si>
  <si>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</si>
  <si>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</si>
  <si>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</si>
  <si>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</si>
  <si>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</si>
  <si>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</si>
  <si>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</si>
  <si>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</si>
  <si>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</si>
  <si>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</si>
  <si>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</si>
  <si>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</si>
  <si>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</si>
  <si>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</si>
  <si>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</si>
  <si>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</si>
  <si>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</si>
  <si>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</si>
  <si>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</si>
  <si>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</si>
  <si>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</si>
  <si>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</si>
  <si>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</si>
  <si>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</si>
  <si>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</si>
  <si>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</si>
  <si>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</si>
  <si>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</si>
  <si>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</si>
  <si>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</si>
  <si>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</si>
  <si>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</si>
  <si>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</si>
  <si>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</si>
  <si>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</si>
  <si>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</si>
  <si>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</si>
  <si>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</si>
  <si>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</si>
  <si>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</si>
  <si>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</si>
  <si>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</si>
  <si>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</si>
  <si>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</si>
  <si>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</si>
  <si>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</si>
  <si>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</si>
  <si>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</si>
  <si>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</si>
  <si>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</si>
  <si>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</si>
  <si>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</si>
  <si>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</si>
  <si>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</si>
  <si>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</si>
  <si>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</si>
  <si>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</si>
  <si>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</si>
  <si>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</si>
  <si>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</si>
  <si>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</si>
  <si>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</si>
  <si>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</si>
  <si>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</si>
  <si>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</si>
  <si>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</si>
  <si>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</si>
  <si>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</si>
  <si>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</si>
  <si>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</si>
  <si>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</si>
  <si>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</si>
  <si>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</si>
  <si>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</si>
  <si>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</si>
  <si>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</si>
  <si>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</si>
  <si>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</si>
  <si>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</si>
  <si>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</si>
  <si>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</si>
  <si>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</si>
  <si>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</si>
  <si>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</si>
  <si>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</si>
  <si>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</si>
  <si>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</si>
  <si>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</si>
  <si>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</si>
  <si>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</si>
  <si>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</si>
  <si>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</si>
  <si>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</si>
  <si>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</si>
  <si>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</si>
  <si>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</si>
  <si>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</si>
  <si>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</si>
  <si>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</si>
  <si>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</si>
  <si>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</si>
  <si>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</si>
  <si>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</si>
  <si>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</si>
  <si>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</si>
  <si>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</si>
  <si>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</si>
  <si>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</si>
  <si>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</si>
  <si>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</si>
  <si>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</si>
  <si>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</si>
  <si>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</si>
  <si>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</si>
  <si>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</si>
  <si>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</si>
  <si>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</si>
  <si>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</si>
  <si>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</si>
  <si>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</si>
  <si>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</si>
  <si>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</si>
  <si>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</si>
  <si>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</si>
  <si>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</si>
  <si>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</si>
  <si>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</si>
  <si>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</si>
  <si>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</si>
  <si>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</si>
  <si>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</si>
  <si>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</si>
  <si>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</si>
  <si>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</si>
  <si>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</si>
  <si>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</si>
  <si>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</si>
  <si>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</si>
  <si>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</si>
  <si>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</si>
  <si>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</si>
  <si>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</si>
  <si>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</si>
  <si>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</si>
  <si>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</si>
  <si>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</si>
  <si>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</si>
  <si>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</si>
  <si>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</si>
  <si>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</si>
  <si>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</si>
  <si>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</si>
  <si>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</si>
  <si>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</si>
  <si>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</si>
  <si>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</si>
  <si>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</si>
  <si>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</si>
  <si>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</si>
  <si>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</si>
  <si>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</si>
  <si>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</si>
  <si>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</si>
  <si>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</si>
  <si>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</si>
  <si>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</si>
  <si>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</si>
  <si>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</si>
  <si>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</si>
  <si>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</si>
  <si>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</si>
  <si>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</si>
  <si>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</si>
  <si>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</si>
  <si>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</si>
  <si>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</si>
  <si>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</si>
  <si>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</si>
  <si>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</si>
  <si>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</si>
  <si>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</si>
  <si>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</si>
  <si>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</si>
  <si>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</si>
  <si>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</si>
  <si>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</si>
  <si>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</si>
  <si>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</si>
  <si>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</si>
  <si>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</si>
  <si>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</si>
  <si>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</si>
  <si>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</si>
  <si>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</si>
  <si>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</si>
  <si>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</si>
  <si>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</si>
  <si>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</si>
  <si>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</si>
  <si>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</si>
  <si>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</si>
  <si>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</si>
  <si>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</si>
  <si>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</si>
  <si>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</si>
  <si>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</si>
  <si>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</si>
  <si>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</si>
  <si>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</si>
  <si>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</si>
  <si>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</si>
  <si>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</si>
  <si>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</si>
  <si>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</si>
  <si>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</si>
  <si>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</si>
  <si>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</si>
  <si>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</si>
  <si>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</si>
  <si>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</si>
  <si>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</si>
  <si>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</si>
  <si>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</si>
  <si>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</si>
  <si>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</si>
  <si>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</si>
  <si>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</si>
  <si>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</si>
  <si>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</si>
  <si>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</si>
  <si>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</si>
  <si>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</si>
  <si>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</si>
  <si>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</si>
  <si>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</si>
  <si>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</si>
  <si>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</si>
  <si>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</si>
  <si>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</si>
  <si>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</si>
  <si>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</si>
  <si>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</si>
  <si>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</si>
  <si>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</si>
  <si>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</si>
  <si>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</si>
  <si>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</si>
  <si>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</si>
  <si>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</si>
  <si>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</si>
  <si>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</si>
  <si>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</si>
  <si>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</si>
  <si>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</si>
  <si>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</si>
  <si>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</si>
  <si>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</si>
  <si>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</si>
  <si>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</si>
  <si>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</si>
  <si>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</si>
  <si>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</si>
  <si>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</si>
  <si>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</si>
  <si>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</si>
  <si>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</si>
  <si>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</si>
  <si>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</si>
  <si>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</si>
  <si>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</si>
  <si>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</si>
  <si>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</si>
  <si>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</si>
  <si>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</si>
  <si>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</si>
  <si>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</si>
  <si>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</si>
  <si>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</si>
  <si>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</si>
  <si>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</si>
  <si>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</si>
  <si>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</si>
  <si>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</si>
  <si>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</si>
  <si>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</si>
  <si>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</si>
  <si>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</si>
  <si>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</si>
  <si>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</si>
  <si>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</si>
  <si>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</si>
  <si>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</si>
  <si>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</si>
  <si>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</si>
  <si>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</si>
  <si>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</si>
  <si>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</si>
  <si>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</si>
  <si>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</si>
  <si>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</si>
  <si>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</si>
  <si>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</si>
  <si>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</si>
  <si>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</si>
  <si>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</si>
  <si>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</si>
  <si>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</si>
  <si>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</si>
  <si>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</si>
  <si>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</si>
  <si>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</si>
  <si>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</si>
  <si>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</si>
  <si>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</si>
  <si>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</si>
  <si>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</si>
  <si>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</si>
  <si>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</si>
  <si>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</si>
  <si>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</si>
  <si>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</si>
  <si>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</si>
  <si>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</si>
  <si>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</si>
  <si>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</si>
  <si>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</si>
  <si>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</si>
  <si>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</si>
  <si>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</si>
  <si>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</si>
  <si>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</si>
  <si>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</si>
  <si>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</si>
  <si>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73342-18763-UW</t>
  </si>
  <si>
    <t>Piotr Bote</t>
  </si>
  <si>
    <t>pbote1@yelp.com</t>
  </si>
  <si>
    <t>FAA-43335-268</t>
  </si>
  <si>
    <t>21125-22134-PX</t>
  </si>
  <si>
    <t>Jami Redholes</t>
  </si>
  <si>
    <t>jredholes2@tmall.com</t>
  </si>
  <si>
    <t>71253-00052-RN</t>
  </si>
  <si>
    <t>Dene Azema</t>
  </si>
  <si>
    <t>dazema3@facebook.com</t>
  </si>
  <si>
    <t>KAC-83089-793</t>
  </si>
  <si>
    <t>23806-46781-OU</t>
  </si>
  <si>
    <t>Christoffer O' Shea</t>
  </si>
  <si>
    <t>Cill Airne</t>
  </si>
  <si>
    <t>N41</t>
  </si>
  <si>
    <t>CVP-18956-553</t>
  </si>
  <si>
    <t>86561-91660-RB</t>
  </si>
  <si>
    <t>Beryle Cottier</t>
  </si>
  <si>
    <t>IPP-31994-879</t>
  </si>
  <si>
    <t>65223-29612-CB</t>
  </si>
  <si>
    <t>Shaylynn Lobe</t>
  </si>
  <si>
    <t>slobe6@nifty.com</t>
  </si>
  <si>
    <t>SNZ-65340-705</t>
  </si>
  <si>
    <t>21134-81676-FR</t>
  </si>
  <si>
    <t>Melvin Wharfe</t>
  </si>
  <si>
    <t>EZT-46571-659</t>
  </si>
  <si>
    <t>03396-68805-ZC</t>
  </si>
  <si>
    <t>Guthrey Petracci</t>
  </si>
  <si>
    <t>gpetracci8@livejournal.com</t>
  </si>
  <si>
    <t>NWQ-70061-912</t>
  </si>
  <si>
    <t>61021-27840-ZN</t>
  </si>
  <si>
    <t>Rodger Raven</t>
  </si>
  <si>
    <t>rraven9@ed.gov</t>
  </si>
  <si>
    <t>BKK-47233-845</t>
  </si>
  <si>
    <t>76239-90137-UQ</t>
  </si>
  <si>
    <t>Ferrell Ferber</t>
  </si>
  <si>
    <t>fferbera@businesswire.com</t>
  </si>
  <si>
    <t>VQR-01002-970</t>
  </si>
  <si>
    <t>49315-21985-BB</t>
  </si>
  <si>
    <t>Duky Phizackerly</t>
  </si>
  <si>
    <t>dphizackerlyb@utexas.edu</t>
  </si>
  <si>
    <t>SZW-48378-399</t>
  </si>
  <si>
    <t>34136-36674-OM</t>
  </si>
  <si>
    <t>Rosaleen Scholar</t>
  </si>
  <si>
    <t>rscholarc@nyu.edu</t>
  </si>
  <si>
    <t>ITA-87418-783</t>
  </si>
  <si>
    <t>39396-12890-PE</t>
  </si>
  <si>
    <t>Terence Vanyutin</t>
  </si>
  <si>
    <t>tvanyutind@wix.com</t>
  </si>
  <si>
    <t>GNZ-46006-527</t>
  </si>
  <si>
    <t>95875-73336-RG</t>
  </si>
  <si>
    <t>Patrice Trobe</t>
  </si>
  <si>
    <t>ptrobee@wunderground.com</t>
  </si>
  <si>
    <t>FYQ-78248-319</t>
  </si>
  <si>
    <t>25473-43727-BY</t>
  </si>
  <si>
    <t>Llywellyn Oscroft</t>
  </si>
  <si>
    <t>loscroftf@ebay.co.uk</t>
  </si>
  <si>
    <t>VAU-44387-624</t>
  </si>
  <si>
    <t>99643-51048-IQ</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</si>
  <si>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</si>
  <si>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</si>
  <si>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</si>
  <si>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</si>
  <si>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</si>
  <si>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</si>
  <si>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</si>
  <si>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</si>
  <si>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</si>
  <si>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</si>
  <si>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</si>
  <si>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</si>
  <si>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</si>
  <si>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</si>
  <si>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84565-53984-SX</t>
  </si>
  <si>
    <t>Kendal Scardefield</t>
  </si>
  <si>
    <t>NUO-20013-488</t>
  </si>
  <si>
    <t>03090-88267-BQ</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</si>
  <si>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</si>
  <si>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</si>
  <si>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</si>
  <si>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</si>
  <si>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</si>
  <si>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</si>
  <si>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</si>
  <si>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</si>
  <si>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</si>
  <si>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</si>
  <si>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</si>
  <si>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</si>
  <si>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Chrisy Blofeld</t>
  </si>
  <si>
    <t>cblofeldo@amazon.co.uk</t>
  </si>
  <si>
    <t>OXY-65322-253</t>
  </si>
  <si>
    <t>07591-92789-UA</t>
  </si>
  <si>
    <t>Culley Farris</t>
  </si>
  <si>
    <t>EVP-43500-491</t>
  </si>
  <si>
    <t>49231-44455-IC</t>
  </si>
  <si>
    <t>Selene Shales</t>
  </si>
  <si>
    <t>sshalesq@umich.edu</t>
  </si>
  <si>
    <t>WAG-26945-689</t>
  </si>
  <si>
    <t>50124-88608-EO</t>
  </si>
  <si>
    <t>Vivie Danneil</t>
  </si>
  <si>
    <t>vdanneilr@mtv.com</t>
  </si>
  <si>
    <t>CHE-78995-767</t>
  </si>
  <si>
    <t>00888-74814-UZ</t>
  </si>
  <si>
    <t>Theresita Newbury</t>
  </si>
  <si>
    <t>tnewburys@usda.gov</t>
  </si>
  <si>
    <t>RYZ-14633-602</t>
  </si>
  <si>
    <t>14158-30713-OB</t>
  </si>
  <si>
    <t>Mozelle Calcutt</t>
  </si>
  <si>
    <t>mcalcuttt@baidu.com</t>
  </si>
  <si>
    <t>WOQ-36015-429</t>
  </si>
  <si>
    <t>51427-89175-QJ</t>
  </si>
  <si>
    <t>Adrian Swaine</t>
  </si>
  <si>
    <t>52082-49024-ON</t>
  </si>
  <si>
    <t>Ray Leivesley</t>
  </si>
  <si>
    <t>rleivesleyv@canalblog.com</t>
  </si>
  <si>
    <t>04540-43685-DV</t>
  </si>
  <si>
    <t>Nelly Basezzi</t>
  </si>
  <si>
    <t>nbasezziw@webeden.co.uk</t>
  </si>
  <si>
    <t>SCT-60553-454</t>
  </si>
  <si>
    <t>39123-12846-YJ</t>
  </si>
  <si>
    <t>Gallard Gatheral</t>
  </si>
  <si>
    <t>ggatheralx@123-reg.co.uk</t>
  </si>
  <si>
    <t>GFK-52063-244</t>
  </si>
  <si>
    <t>44981-99666-XB</t>
  </si>
  <si>
    <t>Una Welberry</t>
  </si>
  <si>
    <t>uwelberryy@ebay.co.uk</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</si>
  <si>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</si>
  <si>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</si>
  <si>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</si>
  <si>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</si>
  <si>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</si>
  <si>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</si>
  <si>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</si>
  <si>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</si>
  <si>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</si>
  <si>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</si>
  <si>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</si>
  <si>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</si>
  <si>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</si>
  <si>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</si>
  <si>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</si>
  <si>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</si>
  <si>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</si>
  <si>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</si>
  <si>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</si>
  <si>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</si>
  <si>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</si>
  <si>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Jessica McNess</t>
  </si>
  <si>
    <t>XWC-20610-167</t>
  </si>
  <si>
    <t>08350-81623-TF</t>
  </si>
  <si>
    <t>Lorenzo Yeoland</t>
  </si>
  <si>
    <t>lyeoland15@pbs.org</t>
  </si>
  <si>
    <t>GPU-79113-136</t>
  </si>
  <si>
    <t>73284-01385-SJ</t>
  </si>
  <si>
    <t>Abigail Tolworthy</t>
  </si>
  <si>
    <t>atolworthy16@toplist.cz</t>
  </si>
  <si>
    <t>Ogden</t>
  </si>
  <si>
    <t>ULR-52653-960</t>
  </si>
  <si>
    <t>04152-34436-IE</t>
  </si>
  <si>
    <t>Maurie Bartol</t>
  </si>
  <si>
    <t>HPI-42308-142</t>
  </si>
  <si>
    <t>06631-86965-XP</t>
  </si>
  <si>
    <t>Olag Baudassi</t>
  </si>
  <si>
    <t>obaudassi18@seesaa.net</t>
  </si>
  <si>
    <t>XHI-30227-581</t>
  </si>
  <si>
    <t>54619-08558-ZU</t>
  </si>
  <si>
    <t>Petey Kingsbury</t>
  </si>
  <si>
    <t>pkingsbury19@comcast.net</t>
  </si>
  <si>
    <t>DJH-05202-380</t>
  </si>
  <si>
    <t>85589-17020-CX</t>
  </si>
  <si>
    <t>Donna Baskeyfied</t>
  </si>
  <si>
    <t>VMW-26889-781</t>
  </si>
  <si>
    <t>36078-91009-WU</t>
  </si>
  <si>
    <t>Arda Curley</t>
  </si>
  <si>
    <t>acurley1b@hao123.com</t>
  </si>
  <si>
    <t>DBU-81099-586</t>
  </si>
  <si>
    <t>15770-27099-GX</t>
  </si>
  <si>
    <t>Raynor McGilvary</t>
  </si>
  <si>
    <t>rmcgilvary1c@tamu.edu</t>
  </si>
  <si>
    <t>PQA-54820-810</t>
  </si>
  <si>
    <t>91460-04823-BX</t>
  </si>
  <si>
    <t>Isis Pikett</t>
  </si>
  <si>
    <t>ipikett1d@xinhuanet.com</t>
  </si>
  <si>
    <t>XKB-41924-202</t>
  </si>
  <si>
    <t>45089-52817-WN</t>
  </si>
  <si>
    <t>Inger Bouldon</t>
  </si>
  <si>
    <t>ibouldon1e@gizmodo.com</t>
  </si>
  <si>
    <t>DWZ-69106-473</t>
  </si>
  <si>
    <t>76447-50326-IC</t>
  </si>
  <si>
    <t>Karry Flanders</t>
  </si>
  <si>
    <t>kflanders1f@over-blog.com</t>
  </si>
  <si>
    <t>YHV-68700-050</t>
  </si>
  <si>
    <t>26333-67911-OL</t>
  </si>
  <si>
    <t>Hartley Mattioli</t>
  </si>
  <si>
    <t>hmattioli1g@webmd.com</t>
  </si>
  <si>
    <t>40768-49176-BL</t>
  </si>
  <si>
    <t>Horatio Rubberts</t>
  </si>
  <si>
    <t>hrubberts1h@google.com.hk</t>
  </si>
  <si>
    <t>KRB-88066-642</t>
  </si>
  <si>
    <t>22107-86640-SB</t>
  </si>
  <si>
    <t>Archambault Gillard</t>
  </si>
  <si>
    <t>agillard1i@issuu.com</t>
  </si>
  <si>
    <t>LQU-08404-173</t>
  </si>
  <si>
    <t>09960-34242-LZ</t>
  </si>
  <si>
    <t>Salomo Cushworth</t>
  </si>
  <si>
    <t>CWK-60159-881</t>
  </si>
  <si>
    <t>04671-85591-RT</t>
  </si>
  <si>
    <t>Theda Grizard</t>
  </si>
  <si>
    <t>tgrizard1k@odnoklassniki.ru</t>
  </si>
  <si>
    <t>EEG-74197-843</t>
  </si>
  <si>
    <t>25729-68859-UA</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</si>
  <si>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</si>
  <si>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</si>
  <si>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</si>
  <si>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</si>
  <si>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</si>
  <si>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</si>
  <si>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</si>
  <si>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</si>
  <si>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</si>
  <si>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</si>
  <si>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</si>
  <si>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</si>
  <si>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</si>
  <si>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</si>
  <si>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</si>
  <si>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</si>
  <si>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</si>
  <si>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</si>
  <si>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</si>
  <si>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</si>
  <si>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</si>
  <si>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</si>
  <si>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</si>
  <si>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</si>
  <si>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</si>
  <si>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</si>
  <si>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</si>
  <si>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</si>
  <si>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</si>
  <si>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</si>
  <si>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</si>
  <si>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</si>
  <si>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Belvia Umpleby</t>
  </si>
  <si>
    <t>bumpleby1u@soundcloud.com</t>
  </si>
  <si>
    <t>ANM-16388-634</t>
  </si>
  <si>
    <t>77343-52608-FF</t>
  </si>
  <si>
    <t>Nat Saleway</t>
  </si>
  <si>
    <t>nsaleway1v@dedecms.com</t>
  </si>
  <si>
    <t>WYL-29300-070</t>
  </si>
  <si>
    <t>42770-36274-QA</t>
  </si>
  <si>
    <t>Hayward Goulter</t>
  </si>
  <si>
    <t>hgoulter1w@abc.net.au</t>
  </si>
  <si>
    <t>JHW-74554-805</t>
  </si>
  <si>
    <t>14103-58987-ZU</t>
  </si>
  <si>
    <t>Gay Rizzello</t>
  </si>
  <si>
    <t>grizzello1x@symantec.com</t>
  </si>
  <si>
    <t>L33</t>
  </si>
  <si>
    <t>KYS-27063-603</t>
  </si>
  <si>
    <t>69958-32065-SW</t>
  </si>
  <si>
    <t>Shannon List</t>
  </si>
  <si>
    <t>slist1y@mapquest.com</t>
  </si>
  <si>
    <t>GAZ-58626-277</t>
  </si>
  <si>
    <t>69533-84907-FA</t>
  </si>
  <si>
    <t>Shirlene Edmondson</t>
  </si>
  <si>
    <t>sedmondson1z@theguardian.com</t>
  </si>
  <si>
    <t>RPJ-37787-335</t>
  </si>
  <si>
    <t>76005-95461-CI</t>
  </si>
  <si>
    <t>Aurlie McCarl</t>
  </si>
  <si>
    <t>LEF-83057-763</t>
  </si>
  <si>
    <t>15395-90855-VB</t>
  </si>
  <si>
    <t>Alikee Carryer</t>
  </si>
  <si>
    <t>RPW-36123-215</t>
  </si>
  <si>
    <t>80640-45811-LB</t>
  </si>
  <si>
    <t>Jennifer Rangall</t>
  </si>
  <si>
    <t>jrangall22@newsvine.com</t>
  </si>
  <si>
    <t>WLL-59044-117</t>
  </si>
  <si>
    <t>28476-04082-GR</t>
  </si>
  <si>
    <t>Kipper Boorn</t>
  </si>
  <si>
    <t>kboorn23@ezinearticles.com</t>
  </si>
  <si>
    <t>AWT-22827-563</t>
  </si>
  <si>
    <t>12018-75670-EU</t>
  </si>
  <si>
    <t>Melania Beadle</t>
  </si>
  <si>
    <t>QLM-07145-668</t>
  </si>
  <si>
    <t>86437-17399-FK</t>
  </si>
  <si>
    <t>Colene Elgey</t>
  </si>
  <si>
    <t>celgey25@webs.com</t>
  </si>
  <si>
    <t>HVQ-64398-930</t>
  </si>
  <si>
    <t>62979-53167-ML</t>
  </si>
  <si>
    <t>Lothaire Mizzi</t>
  </si>
  <si>
    <t>lmizzi26@rakuten.co.jp</t>
  </si>
  <si>
    <t>WRT-40778-247</t>
  </si>
  <si>
    <t>54810-81899-HL</t>
  </si>
  <si>
    <t>Cletis Giacomazzo</t>
  </si>
  <si>
    <t>cgiacomazzo27@jigsy.com</t>
  </si>
  <si>
    <t>SUB-13006-125</t>
  </si>
  <si>
    <t>26103-41504-IB</t>
  </si>
  <si>
    <t>Ami Arnow</t>
  </si>
  <si>
    <t>aarnow28@arizona.edu</t>
  </si>
  <si>
    <t>CQM-49696-263</t>
  </si>
  <si>
    <t>76534-45229-SG</t>
  </si>
  <si>
    <t>Sheppard Yann</t>
  </si>
  <si>
    <t>syann29@senate.gov</t>
  </si>
  <si>
    <t>KXN-85094-246</t>
  </si>
  <si>
    <t>81744-27332-RR</t>
  </si>
  <si>
    <t>Bunny Naulls</t>
  </si>
  <si>
    <t>bnaulls2a@tiny.cc</t>
  </si>
  <si>
    <t>XOQ-12405-419</t>
  </si>
  <si>
    <t>91513-75657-PH</t>
  </si>
  <si>
    <t>Hally Lorait</t>
  </si>
  <si>
    <t>HYF-10254-369</t>
  </si>
  <si>
    <t>30373-66619-CB</t>
  </si>
  <si>
    <t>Zaccaria Sherewood</t>
  </si>
  <si>
    <t>zsherewood2c@apache.org</t>
  </si>
  <si>
    <t>XXJ-47000-307</t>
  </si>
  <si>
    <t>31582-23562-FM</t>
  </si>
  <si>
    <t>Jeffrey Dufaire</t>
  </si>
  <si>
    <t>jdufaire2d@fc2.com</t>
  </si>
  <si>
    <t>58638-01029-CB</t>
  </si>
  <si>
    <t>Blancha McAmish</t>
  </si>
  <si>
    <t>bmcamish2e@tripadvisor.com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</si>
  <si>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</si>
  <si>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</si>
  <si>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</si>
  <si>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</si>
  <si>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</si>
  <si>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</si>
  <si>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</si>
  <si>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</si>
  <si>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</si>
  <si>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</si>
  <si>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</si>
  <si>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</si>
  <si>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</si>
  <si>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</si>
  <si>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</si>
  <si>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</si>
  <si>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</si>
  <si>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</si>
  <si>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</si>
  <si>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</si>
  <si>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</si>
  <si>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</si>
  <si>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</si>
  <si>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</si>
  <si>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</si>
  <si>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</si>
  <si>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</si>
  <si>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</si>
  <si>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</si>
  <si>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</si>
  <si>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</si>
  <si>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</si>
  <si>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</si>
  <si>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</si>
  <si>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</si>
  <si>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</si>
  <si>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</si>
  <si>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</si>
  <si>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</si>
  <si>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</si>
  <si>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</si>
  <si>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</si>
  <si>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</si>
  <si>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</si>
  <si>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</si>
  <si>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</si>
  <si>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</si>
  <si>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</si>
  <si>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</si>
  <si>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</si>
  <si>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</si>
  <si>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</si>
  <si>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</si>
  <si>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</si>
  <si>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</si>
  <si>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</si>
  <si>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</si>
  <si>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</si>
  <si>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</si>
  <si>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</si>
  <si>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</si>
  <si>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</si>
  <si>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</si>
  <si>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</si>
  <si>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</si>
  <si>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</si>
  <si>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</si>
  <si>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</si>
  <si>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</si>
  <si>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</si>
  <si>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</si>
  <si>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</si>
  <si>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</si>
  <si>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</si>
  <si>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</si>
  <si>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</si>
  <si>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</si>
  <si>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</si>
  <si>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</si>
  <si>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</si>
  <si>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</si>
  <si>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</si>
  <si>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</si>
  <si>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</si>
  <si>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</si>
  <si>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</si>
  <si>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</si>
  <si>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</si>
  <si>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</si>
  <si>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</si>
  <si>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</si>
  <si>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</si>
  <si>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</si>
  <si>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</si>
  <si>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</si>
  <si>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</si>
  <si>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</si>
  <si>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</si>
  <si>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</si>
  <si>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</si>
  <si>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</si>
  <si>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</si>
  <si>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</si>
  <si>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</si>
  <si>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</si>
  <si>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</si>
  <si>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</si>
  <si>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</si>
  <si>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</si>
  <si>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</si>
  <si>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</si>
  <si>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</si>
  <si>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</si>
  <si>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</si>
  <si>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</si>
  <si>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</si>
  <si>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</si>
  <si>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</si>
  <si>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</si>
  <si>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</si>
  <si>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</si>
  <si>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</si>
  <si>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</si>
  <si>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</si>
  <si>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38903-46478-ZE</t>
  </si>
  <si>
    <t>Ezri Hows</t>
  </si>
  <si>
    <t>ehows3c@devhub.com</t>
  </si>
  <si>
    <t>76841-77583-BJ</t>
  </si>
  <si>
    <t>Sylas Becaris</t>
  </si>
  <si>
    <t>sbecaris3d@google.ru</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</si>
  <si>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</si>
  <si>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</si>
  <si>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</si>
  <si>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</si>
  <si>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</si>
  <si>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</si>
  <si>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</si>
  <si>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</si>
  <si>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</si>
  <si>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</si>
  <si>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</si>
  <si>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</si>
  <si>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</si>
  <si>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</si>
  <si>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</si>
  <si>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</si>
  <si>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</si>
  <si>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</si>
  <si>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</si>
  <si>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</si>
  <si>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</si>
  <si>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</si>
  <si>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</si>
  <si>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</si>
  <si>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</si>
  <si>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</si>
  <si>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</si>
  <si>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</si>
  <si>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</si>
  <si>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</si>
  <si>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</si>
  <si>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</si>
  <si>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</si>
  <si>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</si>
  <si>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</si>
  <si>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</si>
  <si>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</si>
  <si>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</si>
  <si>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</si>
  <si>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</si>
  <si>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</si>
  <si>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</si>
  <si>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</si>
  <si>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</si>
  <si>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</si>
  <si>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</si>
  <si>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</si>
  <si>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</si>
  <si>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</si>
  <si>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</si>
  <si>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</si>
  <si>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29732-74147-HX</t>
  </si>
  <si>
    <t>Chalmers Havenhand</t>
  </si>
  <si>
    <t>chavenhand3r@1688.com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</si>
  <si>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</si>
  <si>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</si>
  <si>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</si>
  <si>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</si>
  <si>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</si>
  <si>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</si>
  <si>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</si>
  <si>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</si>
  <si>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</si>
  <si>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</si>
  <si>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</si>
  <si>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</si>
  <si>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</si>
  <si>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</si>
  <si>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</si>
  <si>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</si>
  <si>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</si>
  <si>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Ballivor</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</si>
  <si>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</si>
  <si>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</si>
  <si>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</si>
  <si>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</si>
  <si>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</si>
  <si>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</si>
  <si>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</si>
  <si>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</si>
  <si>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</si>
  <si>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</si>
  <si>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</si>
  <si>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</si>
  <si>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</si>
  <si>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</si>
  <si>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</si>
  <si>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</si>
  <si>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</si>
  <si>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</si>
  <si>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</si>
  <si>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</si>
  <si>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</si>
  <si>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</si>
  <si>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</si>
  <si>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42394-07234-AM</t>
  </si>
  <si>
    <t>Adey Lowseley</t>
  </si>
  <si>
    <t>alowseley43@timesonline.co.uk</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</si>
  <si>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</si>
  <si>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</si>
  <si>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</si>
  <si>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</si>
  <si>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</si>
  <si>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</si>
  <si>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</si>
  <si>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</si>
  <si>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</si>
  <si>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</si>
  <si>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</si>
  <si>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</si>
  <si>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</si>
  <si>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</si>
  <si>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</si>
  <si>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</si>
  <si>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</si>
  <si>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</si>
  <si>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</si>
  <si>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</si>
  <si>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</si>
  <si>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</si>
  <si>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</si>
  <si>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</si>
  <si>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</si>
  <si>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</si>
  <si>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</si>
  <si>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</si>
  <si>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</si>
  <si>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</si>
  <si>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</si>
  <si>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</si>
  <si>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</si>
  <si>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</si>
  <si>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</si>
  <si>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</si>
  <si>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</si>
  <si>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</si>
  <si>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</si>
  <si>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</si>
  <si>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</si>
  <si>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</si>
  <si>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</si>
  <si>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</si>
  <si>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</si>
  <si>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</si>
  <si>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</si>
  <si>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</si>
  <si>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</si>
  <si>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</si>
  <si>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</si>
  <si>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</si>
  <si>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</si>
  <si>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</si>
  <si>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</si>
  <si>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</si>
  <si>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</si>
  <si>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</si>
  <si>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</si>
  <si>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</si>
  <si>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</si>
  <si>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</si>
  <si>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</si>
  <si>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Castlebridge</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</si>
  <si>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</si>
  <si>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</si>
  <si>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</si>
  <si>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</si>
  <si>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</si>
  <si>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</si>
  <si>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</si>
  <si>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</si>
  <si>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</si>
  <si>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</si>
  <si>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</si>
  <si>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</si>
  <si>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</si>
  <si>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</si>
  <si>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</si>
  <si>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</si>
  <si>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</si>
  <si>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Castlebellingham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</si>
  <si>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</si>
  <si>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</si>
  <si>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</si>
  <si>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</si>
  <si>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</si>
  <si>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</si>
  <si>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</si>
  <si>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</si>
  <si>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</si>
  <si>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</si>
  <si>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</si>
  <si>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</si>
  <si>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</si>
  <si>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</si>
  <si>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</si>
  <si>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</si>
  <si>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</si>
  <si>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</si>
  <si>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</si>
  <si>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</si>
  <si>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</si>
  <si>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</si>
  <si>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</si>
  <si>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</si>
  <si>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</si>
  <si>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</si>
  <si>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</si>
  <si>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</si>
  <si>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</si>
  <si>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</si>
  <si>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</si>
  <si>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</si>
  <si>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</si>
  <si>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</si>
  <si>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</si>
  <si>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</si>
  <si>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</si>
  <si>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</si>
  <si>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</si>
  <si>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</si>
  <si>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</si>
  <si>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</si>
  <si>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33284-98063-SE</t>
  </si>
  <si>
    <t>Essie Nellies</t>
  </si>
  <si>
    <t>enellies51@goodreads.com</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</si>
  <si>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</si>
  <si>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</si>
  <si>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</si>
  <si>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</si>
  <si>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</si>
  <si>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</si>
  <si>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</si>
  <si>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</si>
  <si>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</si>
  <si>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</si>
  <si>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</si>
  <si>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</si>
  <si>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</si>
  <si>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</si>
  <si>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</si>
  <si>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</si>
  <si>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</si>
  <si>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</si>
  <si>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</si>
  <si>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</si>
  <si>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</si>
  <si>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</si>
  <si>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</si>
  <si>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</si>
  <si>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</si>
  <si>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</si>
  <si>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</si>
  <si>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</si>
  <si>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</si>
  <si>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</si>
  <si>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</si>
  <si>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</si>
  <si>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</si>
  <si>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</si>
  <si>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</si>
  <si>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</si>
  <si>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</si>
  <si>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</si>
  <si>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</si>
  <si>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</si>
  <si>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</si>
  <si>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</si>
  <si>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</si>
  <si>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</si>
  <si>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</si>
  <si>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</si>
  <si>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</si>
  <si>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</si>
  <si>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</si>
  <si>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</si>
  <si>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</si>
  <si>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</si>
  <si>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</si>
  <si>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</si>
  <si>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</si>
  <si>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</si>
  <si>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</si>
  <si>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</si>
  <si>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</si>
  <si>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62425-26461-RK</t>
  </si>
  <si>
    <t>Crin Vernham</t>
  </si>
  <si>
    <t>cvernham5h@e-recht24.de</t>
  </si>
  <si>
    <t>71468-76923-BU</t>
  </si>
  <si>
    <t>Jenn Munnings</t>
  </si>
  <si>
    <t>jmunnings5i@springer.com</t>
  </si>
  <si>
    <t>23014-48364-QB</t>
  </si>
  <si>
    <t>Olympie Dautry</t>
  </si>
  <si>
    <t>odautry5j@etsy.com</t>
  </si>
  <si>
    <t>92588-14671-JM</t>
  </si>
  <si>
    <t>Ingaborg Dunwoody</t>
  </si>
  <si>
    <t>idunwoody5k@sourceforge.net</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</si>
  <si>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</si>
  <si>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</si>
  <si>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</si>
  <si>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</si>
  <si>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</si>
  <si>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</si>
  <si>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</si>
  <si>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</si>
  <si>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</si>
  <si>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</si>
  <si>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</si>
  <si>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</si>
  <si>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</si>
  <si>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</si>
  <si>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</si>
  <si>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</si>
  <si>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</si>
  <si>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</si>
  <si>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</si>
  <si>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</si>
  <si>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</si>
  <si>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</si>
  <si>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</si>
  <si>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</si>
  <si>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</si>
  <si>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</si>
  <si>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</si>
  <si>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</si>
  <si>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</si>
  <si>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</si>
  <si>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</si>
  <si>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</si>
  <si>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</si>
  <si>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</si>
  <si>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</si>
  <si>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</si>
  <si>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</si>
  <si>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</si>
  <si>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</si>
  <si>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</si>
  <si>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</si>
  <si>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</si>
  <si>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</si>
  <si>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</si>
  <si>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</si>
  <si>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</si>
  <si>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</si>
  <si>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</si>
  <si>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</si>
  <si>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</si>
  <si>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</si>
  <si>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</si>
  <si>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</si>
  <si>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Balally</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</si>
  <si>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</si>
  <si>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</si>
  <si>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</si>
  <si>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</si>
  <si>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</si>
  <si>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</si>
  <si>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</si>
  <si>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</si>
  <si>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</si>
  <si>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</si>
  <si>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</si>
  <si>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</si>
  <si>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</si>
  <si>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</si>
  <si>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</si>
  <si>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</si>
  <si>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</si>
  <si>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</si>
  <si>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</si>
  <si>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</si>
  <si>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14797-35530-HY</t>
  </si>
  <si>
    <t>Monte Percifull</t>
  </si>
  <si>
    <t>mpercifull64@netlog.com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</si>
  <si>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</si>
  <si>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</si>
  <si>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</si>
  <si>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</si>
  <si>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</si>
  <si>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</si>
  <si>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</si>
  <si>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</si>
  <si>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</si>
  <si>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</si>
  <si>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</si>
  <si>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</si>
  <si>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</si>
  <si>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</si>
  <si>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</si>
  <si>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</si>
  <si>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</si>
  <si>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</si>
  <si>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</si>
  <si>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</si>
  <si>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</si>
  <si>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</si>
  <si>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</si>
  <si>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</si>
  <si>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</si>
  <si>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</si>
  <si>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</si>
  <si>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</si>
  <si>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</si>
  <si>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</si>
  <si>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</si>
  <si>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</si>
  <si>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</si>
  <si>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</si>
  <si>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</si>
  <si>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</si>
  <si>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</si>
  <si>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</si>
  <si>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</si>
  <si>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</si>
  <si>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</si>
  <si>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</si>
  <si>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</si>
  <si>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</si>
  <si>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</si>
  <si>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</si>
  <si>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</si>
  <si>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</si>
  <si>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</si>
  <si>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</si>
  <si>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</si>
  <si>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</si>
  <si>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</si>
  <si>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</si>
  <si>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</si>
  <si>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</si>
  <si>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</si>
  <si>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</si>
  <si>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</si>
  <si>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</si>
  <si>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</si>
  <si>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</si>
  <si>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</si>
  <si>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</si>
  <si>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</si>
  <si>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</si>
  <si>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</si>
  <si>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</si>
  <si>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</si>
  <si>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</si>
  <si>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</si>
  <si>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</si>
  <si>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</si>
  <si>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</si>
  <si>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</si>
  <si>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</si>
  <si>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</si>
  <si>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</si>
  <si>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</si>
  <si>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</si>
  <si>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</si>
  <si>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</si>
  <si>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</si>
  <si>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</si>
  <si>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</si>
  <si>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</si>
  <si>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</si>
  <si>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</si>
  <si>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</si>
  <si>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</si>
  <si>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</si>
  <si>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</si>
  <si>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</si>
  <si>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</si>
  <si>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</si>
  <si>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</si>
  <si>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</si>
  <si>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</si>
  <si>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</si>
  <si>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</si>
  <si>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</si>
  <si>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</si>
  <si>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</si>
  <si>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</si>
  <si>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</si>
  <si>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</si>
  <si>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04947-41413-JP</t>
  </si>
  <si>
    <t>Stuart Lafee</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</si>
  <si>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</si>
  <si>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</si>
  <si>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</si>
  <si>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</si>
  <si>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</si>
  <si>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</si>
  <si>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</si>
  <si>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</si>
  <si>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</si>
  <si>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</si>
  <si>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</si>
  <si>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</si>
  <si>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</si>
  <si>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</si>
  <si>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</si>
  <si>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</si>
  <si>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</si>
  <si>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</si>
  <si>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</si>
  <si>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</si>
  <si>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</si>
  <si>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</si>
  <si>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</si>
  <si>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</si>
  <si>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04666-71569-RI</t>
  </si>
  <si>
    <t>Zacharias Kiffe</t>
  </si>
  <si>
    <t>zkiffe74@cyberchimps.com</t>
  </si>
  <si>
    <t>FOJ-02234-063</t>
  </si>
  <si>
    <t>59081-87231-VP</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</si>
  <si>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</si>
  <si>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</si>
  <si>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</si>
  <si>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</si>
  <si>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</si>
  <si>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</si>
  <si>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</si>
  <si>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</si>
  <si>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</si>
  <si>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</si>
  <si>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</si>
  <si>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</si>
  <si>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</si>
  <si>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</si>
  <si>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</si>
  <si>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</si>
  <si>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</si>
  <si>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</si>
  <si>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</si>
  <si>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</si>
  <si>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</si>
  <si>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</si>
  <si>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</si>
  <si>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</si>
  <si>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</si>
  <si>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</si>
  <si>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</si>
  <si>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</si>
  <si>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Kinsealy-Drinan</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</si>
  <si>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</si>
  <si>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</si>
  <si>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</si>
  <si>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</si>
  <si>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</si>
  <si>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</si>
  <si>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</si>
  <si>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</si>
  <si>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</si>
  <si>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</si>
  <si>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</si>
  <si>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</si>
  <si>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</si>
  <si>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23229-79220-TE</t>
  </si>
  <si>
    <t>Annecorinne Leehane</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</si>
  <si>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</si>
  <si>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</si>
  <si>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</si>
  <si>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</si>
  <si>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</si>
  <si>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</si>
  <si>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</si>
  <si>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</si>
  <si>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</si>
  <si>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</si>
  <si>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</si>
  <si>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</si>
  <si>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</si>
  <si>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</si>
  <si>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</si>
  <si>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Shankill</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</si>
  <si>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</si>
  <si>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</si>
  <si>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</si>
  <si>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</si>
  <si>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</si>
  <si>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</si>
  <si>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</si>
  <si>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</si>
  <si>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</si>
  <si>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</si>
  <si>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</si>
  <si>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</si>
  <si>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</si>
  <si>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</si>
  <si>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</si>
  <si>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</si>
  <si>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</si>
  <si>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</si>
  <si>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</si>
  <si>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</si>
  <si>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</si>
  <si>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</si>
  <si>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</si>
  <si>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</si>
  <si>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</si>
  <si>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</si>
  <si>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</si>
  <si>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</si>
  <si>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</si>
  <si>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</si>
  <si>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</si>
  <si>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</si>
  <si>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</si>
  <si>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</si>
  <si>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</si>
  <si>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</si>
  <si>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</si>
  <si>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</si>
  <si>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</si>
  <si>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</si>
  <si>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</si>
  <si>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</si>
  <si>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</si>
  <si>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</si>
  <si>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</si>
  <si>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</si>
  <si>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</si>
  <si>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</si>
  <si>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</si>
  <si>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</si>
  <si>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</si>
  <si>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</si>
  <si>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</si>
  <si>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</si>
  <si>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</si>
  <si>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</si>
  <si>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</si>
  <si>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</si>
  <si>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</si>
  <si>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</si>
  <si>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</si>
  <si>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</si>
  <si>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</si>
  <si>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</si>
  <si>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</si>
  <si>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</si>
  <si>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</si>
  <si>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</si>
  <si>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</si>
  <si>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</si>
  <si>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</si>
  <si>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</si>
  <si>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</si>
  <si>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</si>
  <si>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</si>
  <si>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</si>
  <si>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</si>
  <si>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</si>
  <si>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</si>
  <si>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</si>
  <si>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</si>
  <si>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</si>
  <si>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</si>
  <si>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</si>
  <si>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</si>
  <si>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</si>
  <si>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</si>
  <si>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</si>
  <si>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</si>
  <si>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</si>
  <si>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</si>
  <si>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</si>
  <si>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</si>
  <si>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</si>
  <si>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</si>
  <si>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</si>
  <si>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</si>
  <si>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</si>
  <si>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</si>
  <si>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</si>
  <si>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</si>
  <si>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</si>
  <si>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</si>
  <si>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</si>
  <si>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</si>
  <si>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</si>
  <si>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</si>
  <si>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</si>
  <si>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</si>
  <si>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</si>
  <si>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</si>
  <si>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</si>
  <si>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</si>
  <si>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</si>
  <si>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</si>
  <si>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</si>
  <si>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</si>
  <si>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32177-42200-TP</t>
  </si>
  <si>
    <t>Rhodie Whife</t>
  </si>
  <si>
    <t>rwhife8g@360.cn</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</si>
  <si>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</si>
  <si>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</si>
  <si>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</si>
  <si>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</si>
  <si>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</si>
  <si>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</si>
  <si>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</si>
  <si>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</si>
  <si>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</si>
  <si>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</si>
  <si>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</si>
  <si>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</si>
  <si>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</si>
  <si>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</si>
  <si>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</si>
  <si>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</si>
  <si>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</si>
  <si>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</si>
  <si>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</si>
  <si>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</si>
  <si>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</si>
  <si>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</si>
  <si>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</si>
  <si>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</si>
  <si>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</si>
  <si>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74330-29286-RO</t>
  </si>
  <si>
    <t>Claudetta Rushe</t>
  </si>
  <si>
    <t>crushe8n@about.me</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</si>
  <si>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</si>
  <si>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</si>
  <si>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</si>
  <si>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</si>
  <si>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</si>
  <si>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</si>
  <si>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</si>
  <si>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</si>
  <si>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</si>
  <si>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</si>
  <si>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</si>
  <si>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</si>
  <si>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</si>
  <si>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</si>
  <si>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</si>
  <si>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</si>
  <si>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</si>
  <si>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</si>
  <si>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</si>
  <si>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</si>
  <si>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</si>
  <si>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</si>
  <si>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</si>
  <si>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</si>
  <si>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</si>
  <si>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</si>
  <si>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</si>
  <si>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</si>
  <si>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</si>
  <si>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</si>
  <si>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</si>
  <si>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37916-57149-GE</t>
  </si>
  <si>
    <t>Freddie Cusick</t>
  </si>
  <si>
    <t>fcusick8w@hatena.ne.jp</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</si>
  <si>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</si>
  <si>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</si>
  <si>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</si>
  <si>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</si>
  <si>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</si>
  <si>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</si>
  <si>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</si>
  <si>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</si>
  <si>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</si>
  <si>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</si>
  <si>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</si>
  <si>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</si>
  <si>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</si>
  <si>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</si>
  <si>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</si>
  <si>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</si>
  <si>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</si>
  <si>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</si>
  <si>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</si>
  <si>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</si>
  <si>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</si>
  <si>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</si>
  <si>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</si>
  <si>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</si>
  <si>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</si>
  <si>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</si>
  <si>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</si>
  <si>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</si>
  <si>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</si>
  <si>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</si>
  <si>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</si>
  <si>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</si>
  <si>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</si>
  <si>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</si>
  <si>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33622-01348-PF</t>
  </si>
  <si>
    <t>Fiorenze Drogan</t>
  </si>
  <si>
    <t>fdrogan96@gnu.org</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</si>
  <si>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</si>
  <si>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</si>
  <si>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</si>
  <si>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</si>
  <si>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</si>
  <si>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</si>
  <si>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</si>
  <si>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</si>
  <si>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</si>
  <si>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</si>
  <si>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</si>
  <si>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</si>
  <si>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</si>
  <si>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</si>
  <si>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</si>
  <si>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</si>
  <si>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</si>
  <si>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</si>
  <si>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</si>
  <si>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</si>
  <si>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</si>
  <si>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</si>
  <si>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</si>
  <si>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</si>
  <si>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34104-15243-UX</t>
  </si>
  <si>
    <t>Jeddy Vanyarkin</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</si>
  <si>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</si>
  <si>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</si>
  <si>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</si>
  <si>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</si>
  <si>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</si>
  <si>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</si>
  <si>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</si>
  <si>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</si>
  <si>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</si>
  <si>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</si>
  <si>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</si>
  <si>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</si>
  <si>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</si>
  <si>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</si>
  <si>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</si>
  <si>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</si>
  <si>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40507-83899-MR</t>
  </si>
  <si>
    <t>Christy Franseco</t>
  </si>
  <si>
    <t>cfranseco9i@phoca.cz</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</si>
  <si>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</si>
  <si>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</si>
  <si>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</si>
  <si>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</si>
  <si>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</si>
  <si>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</si>
  <si>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</si>
  <si>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</si>
  <si>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</si>
  <si>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</si>
  <si>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</si>
  <si>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</si>
  <si>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</si>
  <si>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</si>
  <si>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</si>
  <si>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</si>
  <si>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</si>
  <si>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</si>
  <si>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</si>
  <si>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</si>
  <si>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</si>
  <si>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</si>
  <si>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</si>
  <si>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</si>
  <si>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</si>
  <si>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</si>
  <si>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</si>
  <si>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</si>
  <si>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</si>
  <si>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</si>
  <si>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</si>
  <si>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</si>
  <si>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</si>
  <si>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</si>
  <si>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</si>
  <si>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</si>
  <si>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91336-36621-RB</t>
  </si>
  <si>
    <t>Selie Baulcombe</t>
  </si>
  <si>
    <t>sbaulcombe9s@dropbox.com</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</si>
  <si>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</si>
  <si>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</si>
  <si>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</si>
  <si>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</si>
  <si>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</si>
  <si>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</si>
  <si>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</si>
  <si>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</si>
  <si>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</si>
  <si>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</si>
  <si>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</si>
  <si>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</si>
  <si>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</si>
  <si>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</si>
  <si>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</si>
  <si>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</si>
  <si>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</si>
  <si>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</si>
  <si>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</si>
  <si>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</si>
  <si>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</si>
  <si>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</si>
  <si>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</si>
  <si>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</si>
  <si>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</si>
  <si>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</si>
  <si>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</si>
  <si>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</si>
  <si>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</si>
  <si>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</si>
  <si>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09003-89770-JO</t>
  </si>
  <si>
    <t>Christabel Rubury</t>
  </si>
  <si>
    <t>cruburya1@geocities.jp</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</si>
  <si>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</si>
  <si>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</si>
  <si>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</si>
  <si>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</si>
  <si>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</si>
  <si>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</si>
  <si>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</si>
  <si>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</si>
  <si>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</si>
  <si>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</si>
  <si>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</si>
  <si>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</si>
  <si>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</si>
  <si>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</si>
  <si>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</si>
  <si>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</si>
  <si>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</si>
  <si>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</si>
  <si>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</si>
  <si>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</si>
  <si>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</si>
  <si>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</si>
  <si>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</si>
  <si>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</si>
  <si>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</si>
  <si>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</si>
  <si>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</si>
  <si>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</si>
  <si>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</si>
  <si>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</si>
  <si>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</si>
  <si>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</si>
  <si>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</si>
  <si>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</si>
  <si>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</si>
  <si>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</si>
  <si>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</si>
  <si>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</si>
  <si>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</si>
  <si>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</si>
  <si>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</si>
  <si>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</si>
  <si>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</si>
  <si>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</si>
  <si>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Castleknock</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</si>
  <si>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</si>
  <si>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</si>
  <si>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</si>
  <si>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</si>
  <si>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</si>
  <si>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</si>
  <si>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</si>
  <si>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</si>
  <si>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</si>
  <si>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</si>
  <si>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</si>
  <si>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</si>
  <si>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</si>
  <si>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</si>
  <si>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</si>
  <si>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</si>
  <si>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</si>
  <si>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</si>
  <si>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</si>
  <si>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</si>
  <si>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</si>
  <si>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</si>
  <si>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</si>
  <si>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</si>
  <si>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</si>
  <si>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21815-71230-UT</t>
  </si>
  <si>
    <t>Fanni Marti</t>
  </si>
  <si>
    <t>fmartiak@stumbleupon.com</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</si>
  <si>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</si>
  <si>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</si>
  <si>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</si>
  <si>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</si>
  <si>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</si>
  <si>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</si>
  <si>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</si>
  <si>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</si>
  <si>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</si>
  <si>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</si>
  <si>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</si>
  <si>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</si>
  <si>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</si>
  <si>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</si>
  <si>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</si>
  <si>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</si>
  <si>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</si>
  <si>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</si>
  <si>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</si>
  <si>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</si>
  <si>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</si>
  <si>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</si>
  <si>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</si>
  <si>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</si>
  <si>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</si>
  <si>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</si>
  <si>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</si>
  <si>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</si>
  <si>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</si>
  <si>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</si>
  <si>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</si>
  <si>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</si>
  <si>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</si>
  <si>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</si>
  <si>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</si>
  <si>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</si>
  <si>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</si>
  <si>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</si>
  <si>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</si>
  <si>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</si>
  <si>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</si>
  <si>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</si>
  <si>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</si>
  <si>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</si>
  <si>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</si>
  <si>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94341-60520-PF</t>
  </si>
  <si>
    <t>Dov Sprosson</t>
  </si>
  <si>
    <t>dsprossonax@wunderground.com</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</si>
  <si>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</si>
  <si>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</si>
  <si>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</si>
  <si>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</si>
  <si>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</si>
  <si>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</si>
  <si>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</si>
  <si>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</si>
  <si>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</si>
  <si>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</si>
  <si>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</si>
  <si>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</si>
  <si>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</si>
  <si>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</si>
  <si>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</si>
  <si>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</si>
  <si>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</si>
  <si>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</si>
  <si>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</si>
  <si>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</si>
  <si>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</si>
  <si>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</si>
  <si>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</si>
  <si>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</si>
  <si>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</si>
  <si>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</si>
  <si>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</si>
  <si>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</si>
  <si>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</si>
  <si>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</si>
  <si>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</si>
  <si>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</si>
  <si>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</si>
  <si>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</si>
  <si>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</si>
  <si>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</si>
  <si>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</si>
  <si>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</si>
  <si>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</si>
  <si>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</si>
  <si>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</si>
  <si>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</si>
  <si>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</si>
  <si>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</si>
  <si>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</si>
  <si>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</si>
  <si>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</si>
  <si>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</si>
  <si>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</si>
  <si>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</si>
  <si>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</si>
  <si>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</si>
  <si>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</si>
  <si>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</si>
  <si>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</si>
  <si>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</si>
  <si>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</si>
  <si>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</si>
  <si>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</si>
  <si>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</si>
  <si>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</si>
  <si>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</si>
  <si>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</si>
  <si>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</si>
  <si>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</si>
  <si>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</si>
  <si>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</si>
  <si>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</si>
  <si>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</si>
  <si>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</si>
  <si>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</si>
  <si>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</si>
  <si>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</si>
  <si>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</si>
  <si>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</si>
  <si>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</si>
  <si>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</si>
  <si>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</si>
  <si>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</si>
  <si>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</si>
  <si>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</si>
  <si>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</si>
  <si>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</si>
  <si>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</si>
  <si>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</si>
  <si>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</si>
  <si>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</si>
  <si>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</si>
  <si>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</si>
  <si>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</si>
  <si>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</si>
  <si>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</si>
  <si>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</si>
  <si>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</si>
  <si>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</si>
  <si>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</si>
  <si>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</si>
  <si>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83537-35563-UF</t>
  </si>
  <si>
    <t>Anthia McKeller</t>
  </si>
  <si>
    <t>amckellerbo@ning.com</t>
  </si>
  <si>
    <t>01881-40815-VO</t>
  </si>
  <si>
    <t>Faith Powley</t>
  </si>
  <si>
    <t>fpowleybp@dyndns.org</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</si>
  <si>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</si>
  <si>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</si>
  <si>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</si>
  <si>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</si>
  <si>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</si>
  <si>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</si>
  <si>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</si>
  <si>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</si>
  <si>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</si>
  <si>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</si>
  <si>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</si>
  <si>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</si>
  <si>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</si>
  <si>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</si>
  <si>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</si>
  <si>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</si>
  <si>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</si>
  <si>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</si>
  <si>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</si>
  <si>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</si>
  <si>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</si>
  <si>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</si>
  <si>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</si>
  <si>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</si>
  <si>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</si>
  <si>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</si>
  <si>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61516-88984-DK</t>
  </si>
  <si>
    <t>Maximo Bricksey</t>
  </si>
  <si>
    <t>mbrickseybx@youku.com</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</si>
  <si>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</si>
  <si>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</si>
  <si>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</si>
  <si>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</si>
  <si>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</si>
  <si>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</si>
  <si>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</si>
  <si>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</si>
  <si>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</si>
  <si>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</si>
  <si>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</si>
  <si>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</si>
  <si>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</si>
  <si>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</si>
  <si>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</si>
  <si>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</si>
  <si>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</si>
  <si>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</si>
  <si>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</si>
  <si>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</si>
  <si>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</si>
  <si>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</si>
  <si>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</si>
  <si>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</si>
  <si>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</si>
  <si>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</si>
  <si>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</si>
  <si>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</si>
  <si>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</si>
  <si>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</si>
  <si>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48314-32864-VI</t>
  </si>
  <si>
    <t>Brandy Lottrington</t>
  </si>
  <si>
    <t>blottringtonc6@redcross.org</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</si>
  <si>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</si>
  <si>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</si>
  <si>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</si>
  <si>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</si>
  <si>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</si>
  <si>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</si>
  <si>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</si>
  <si>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</si>
  <si>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</si>
  <si>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</si>
  <si>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</si>
  <si>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</si>
  <si>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</si>
  <si>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</si>
  <si>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</si>
  <si>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</si>
  <si>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</si>
  <si>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</si>
  <si>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</si>
  <si>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</si>
  <si>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</si>
  <si>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</si>
  <si>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</si>
  <si>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</si>
  <si>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Monasterevin</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</si>
  <si>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</si>
  <si>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</si>
  <si>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</si>
  <si>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</si>
  <si>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</si>
  <si>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</si>
  <si>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</si>
  <si>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</si>
  <si>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</si>
  <si>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</si>
  <si>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</si>
  <si>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</si>
  <si>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</si>
  <si>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</si>
  <si>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</si>
  <si>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</si>
  <si>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</si>
  <si>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</si>
  <si>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</si>
  <si>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</si>
  <si>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</si>
  <si>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</si>
  <si>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</si>
  <si>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</si>
  <si>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Ballylinan</t>
  </si>
  <si>
    <t>P56</t>
  </si>
  <si>
    <t>RWI-84131-848</t>
  </si>
  <si>
    <t>16385-11286-NX</t>
  </si>
  <si>
    <t>Mohandis Spurden</t>
  </si>
  <si>
    <t>mspurdencj@exblog.jp</t>
  </si>
  <si>
    <t>GUU-40666-525</t>
  </si>
  <si>
    <t>68555-89840-GZ</t>
  </si>
  <si>
    <t>Morgen Seson</t>
  </si>
  <si>
    <t>msesonck@census.gov</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</si>
  <si>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</si>
  <si>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</si>
  <si>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</si>
  <si>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</si>
  <si>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</si>
  <si>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</si>
  <si>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</si>
  <si>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</si>
  <si>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</si>
  <si>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</si>
  <si>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</si>
  <si>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</si>
  <si>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</si>
  <si>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</si>
  <si>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</si>
  <si>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</si>
  <si>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</si>
  <si>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</si>
  <si>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</si>
  <si>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</si>
  <si>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</si>
  <si>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</si>
  <si>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</si>
  <si>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</si>
  <si>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</si>
  <si>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</si>
  <si>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</si>
  <si>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</si>
  <si>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</si>
  <si>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</si>
  <si>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</si>
  <si>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</si>
  <si>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</si>
  <si>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</si>
  <si>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</si>
  <si>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</si>
  <si>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</si>
  <si>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</si>
  <si>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</si>
  <si>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</si>
  <si>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</si>
  <si>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</si>
  <si>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</si>
  <si>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</si>
  <si>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</si>
  <si>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</si>
  <si>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</si>
  <si>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</si>
  <si>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</si>
  <si>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</si>
  <si>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</si>
  <si>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</si>
  <si>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</si>
  <si>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</si>
  <si>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</si>
  <si>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</si>
  <si>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</si>
  <si>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</si>
  <si>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</si>
  <si>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</si>
  <si>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</si>
  <si>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</si>
  <si>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</si>
  <si>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</si>
  <si>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</si>
  <si>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27064-10803-SB</t>
  </si>
  <si>
    <t>Jolyn Dymoke</t>
  </si>
  <si>
    <t>jdymoked1@mapquest.com</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</si>
  <si>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</si>
  <si>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</si>
  <si>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</si>
  <si>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</si>
  <si>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</si>
  <si>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</si>
  <si>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</si>
  <si>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</si>
  <si>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</si>
  <si>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</si>
  <si>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</si>
  <si>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</si>
  <si>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</si>
  <si>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</si>
  <si>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</si>
  <si>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</si>
  <si>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</si>
  <si>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</si>
  <si>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</si>
  <si>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</si>
  <si>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</si>
  <si>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</si>
  <si>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</si>
  <si>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</si>
  <si>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</si>
  <si>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</si>
  <si>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</si>
  <si>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</si>
  <si>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</si>
  <si>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</si>
  <si>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</si>
  <si>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</si>
  <si>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27132-68907-RC</t>
  </si>
  <si>
    <t>Ailey Brash</t>
  </si>
  <si>
    <t>abrashda@plala.or.jp</t>
  </si>
  <si>
    <t>21565-13068-SH</t>
  </si>
  <si>
    <t>Tatiana Thorn</t>
  </si>
  <si>
    <t>04776-34127-MX</t>
  </si>
  <si>
    <t>Wendeline McInerney</t>
  </si>
  <si>
    <t>wmcinerneydc@wordpress.com</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</si>
  <si>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</si>
  <si>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</si>
  <si>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</si>
  <si>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</si>
  <si>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</si>
  <si>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</si>
  <si>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</si>
  <si>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</si>
  <si>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</si>
  <si>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</si>
  <si>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</si>
  <si>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</si>
  <si>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</si>
  <si>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</si>
  <si>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</si>
  <si>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</si>
  <si>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</si>
  <si>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</si>
  <si>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</si>
  <si>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</si>
  <si>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</si>
  <si>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</si>
  <si>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</si>
  <si>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</si>
  <si>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</si>
  <si>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</si>
  <si>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</si>
  <si>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</si>
  <si>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</si>
  <si>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</si>
  <si>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</si>
  <si>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</si>
  <si>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</si>
  <si>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</si>
  <si>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</si>
  <si>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</si>
  <si>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</si>
  <si>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</si>
  <si>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</si>
  <si>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</si>
  <si>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</si>
  <si>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</si>
  <si>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</si>
  <si>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</si>
  <si>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</si>
  <si>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</si>
  <si>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</si>
  <si>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</si>
  <si>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</si>
  <si>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</si>
  <si>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</si>
  <si>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</si>
  <si>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</si>
  <si>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</si>
  <si>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</si>
  <si>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</si>
  <si>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</si>
  <si>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</si>
  <si>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</si>
  <si>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</si>
  <si>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</si>
  <si>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</si>
  <si>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</si>
  <si>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</si>
  <si>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</si>
  <si>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Milltown</t>
  </si>
  <si>
    <t>TNW-41601-420</t>
  </si>
  <si>
    <t>71631-11462-TH</t>
  </si>
  <si>
    <t>Brendin Bredee</t>
  </si>
  <si>
    <t>bbredeedu@flickr.com</t>
  </si>
  <si>
    <t>ALR-62963-723</t>
  </si>
  <si>
    <t>80463-43913-WZ</t>
  </si>
  <si>
    <t>Malynda Purbrick</t>
  </si>
  <si>
    <t>JIG-27636-870</t>
  </si>
  <si>
    <t>67204-04870-LG</t>
  </si>
  <si>
    <t>Alf Housaman</t>
  </si>
  <si>
    <t>CTE-31437-326</t>
  </si>
  <si>
    <t>22721-63196-UJ</t>
  </si>
  <si>
    <t>Gladi Ducker</t>
  </si>
  <si>
    <t>gduckerdx@patch.com</t>
  </si>
  <si>
    <t>88973-59503-DR</t>
  </si>
  <si>
    <t>Emelita Shearsby</t>
  </si>
  <si>
    <t>eshearsbydy@g.co</t>
  </si>
  <si>
    <t>29738-86305-ZU</t>
  </si>
  <si>
    <t>Berte Gaddes</t>
  </si>
  <si>
    <t>68493-99734-LP</t>
  </si>
  <si>
    <t>Nadia Erswell</t>
  </si>
  <si>
    <t>nerswelle0@mlb.com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</si>
  <si>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</si>
  <si>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</si>
  <si>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</si>
  <si>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</si>
  <si>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</si>
  <si>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</si>
  <si>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</si>
  <si>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</si>
  <si>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</si>
  <si>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</si>
  <si>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</si>
  <si>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</si>
  <si>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</si>
  <si>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</si>
  <si>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</si>
  <si>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</si>
  <si>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</si>
  <si>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66458-91190-YC</t>
  </si>
  <si>
    <t>Marja Urion</t>
  </si>
  <si>
    <t>murione5@alexa.com</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</si>
  <si>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</si>
  <si>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</si>
  <si>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</si>
  <si>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</si>
  <si>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</si>
  <si>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</si>
  <si>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</si>
  <si>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</si>
  <si>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</si>
  <si>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</si>
  <si>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</si>
  <si>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</si>
  <si>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</si>
  <si>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</si>
  <si>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</si>
  <si>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</si>
  <si>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</si>
  <si>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</si>
  <si>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</si>
  <si>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</si>
  <si>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</si>
  <si>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</si>
  <si>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</si>
  <si>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</si>
  <si>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</si>
  <si>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</si>
  <si>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</si>
  <si>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</si>
  <si>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</si>
  <si>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</si>
  <si>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</si>
  <si>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</si>
  <si>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</si>
  <si>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</si>
  <si>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</si>
  <si>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44086-16292-EU</t>
  </si>
  <si>
    <t>Philippine Starte</t>
  </si>
  <si>
    <t>pstarteef@accuweather.com</t>
  </si>
  <si>
    <t>JSU-23781-256</t>
  </si>
  <si>
    <t>76499-89100-JQ</t>
  </si>
  <si>
    <t>Mag Armistead</t>
  </si>
  <si>
    <t>marmisteadeg@blogtalkradio.com</t>
  </si>
  <si>
    <t>15451-65859-BG</t>
  </si>
  <si>
    <t>Janela Lemerle</t>
  </si>
  <si>
    <t>jlemerleeh@ustream.tv</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</si>
  <si>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</si>
  <si>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</si>
  <si>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</si>
  <si>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</si>
  <si>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</si>
  <si>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</si>
  <si>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</si>
  <si>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</si>
  <si>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</si>
  <si>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</si>
  <si>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</si>
  <si>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</si>
  <si>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</si>
  <si>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</si>
  <si>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</si>
  <si>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</si>
  <si>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</si>
  <si>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</si>
  <si>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</si>
  <si>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</si>
  <si>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</si>
  <si>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</si>
  <si>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</si>
  <si>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</si>
  <si>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</si>
  <si>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</si>
  <si>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</si>
  <si>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</si>
  <si>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</si>
  <si>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</si>
  <si>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</si>
  <si>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</si>
  <si>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</si>
  <si>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</si>
  <si>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</si>
  <si>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</si>
  <si>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</si>
  <si>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</si>
  <si>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</si>
  <si>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</si>
  <si>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</si>
  <si>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</si>
  <si>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</si>
  <si>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</si>
  <si>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</si>
  <si>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</si>
  <si>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</si>
  <si>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</si>
  <si>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</si>
  <si>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</si>
  <si>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</si>
  <si>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</si>
  <si>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</si>
  <si>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59361-00606-CU</t>
  </si>
  <si>
    <t>Wyatan Cokly</t>
  </si>
  <si>
    <t>wcoklyew@acquirethisname.com</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</si>
  <si>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</si>
  <si>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</si>
  <si>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</si>
  <si>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</si>
  <si>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</si>
  <si>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</si>
  <si>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</si>
  <si>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</si>
  <si>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</si>
  <si>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</si>
  <si>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</si>
  <si>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</si>
  <si>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</si>
  <si>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</si>
  <si>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</si>
  <si>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</si>
  <si>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</si>
  <si>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</si>
  <si>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</si>
  <si>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</si>
  <si>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</si>
  <si>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</si>
  <si>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</si>
  <si>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</si>
  <si>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</si>
  <si>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</si>
  <si>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</si>
  <si>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</si>
  <si>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</si>
  <si>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</si>
  <si>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</si>
  <si>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</si>
  <si>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</si>
  <si>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</si>
  <si>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</si>
  <si>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</si>
  <si>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</si>
  <si>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</si>
  <si>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</si>
  <si>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64247-71448-NK</t>
  </si>
  <si>
    <t>Almire MacAless</t>
  </si>
  <si>
    <t>NBT-35757-542</t>
  </si>
  <si>
    <t>73647-66148-VM</t>
  </si>
  <si>
    <t>Bette-ann Munden</t>
  </si>
  <si>
    <t>bmundenf8@elpais.com</t>
  </si>
  <si>
    <t>OYU-25085-528</t>
  </si>
  <si>
    <t>10142-55267-YO</t>
  </si>
  <si>
    <t>Wilek Lightollers</t>
  </si>
  <si>
    <t>wlightollersf9@baidu.com</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</si>
  <si>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</si>
  <si>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</si>
  <si>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</si>
  <si>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</si>
  <si>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</si>
  <si>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</si>
  <si>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</si>
  <si>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</si>
  <si>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</si>
  <si>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</si>
  <si>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</si>
  <si>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</si>
  <si>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</si>
  <si>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</si>
  <si>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</si>
  <si>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</si>
  <si>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</si>
  <si>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</si>
  <si>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</si>
  <si>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</si>
  <si>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</si>
  <si>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</si>
  <si>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</si>
  <si>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</si>
  <si>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</si>
  <si>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</si>
  <si>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</si>
  <si>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</si>
  <si>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30256-29772-KK</t>
  </si>
  <si>
    <t>Leslie Laughton</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</si>
  <si>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</si>
  <si>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</si>
  <si>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</si>
  <si>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</si>
  <si>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</si>
  <si>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</si>
  <si>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</si>
  <si>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</si>
  <si>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</si>
  <si>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</si>
  <si>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</si>
  <si>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</si>
  <si>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</si>
  <si>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Daingean</t>
  </si>
  <si>
    <t>VSQ-07182-513</t>
  </si>
  <si>
    <t>18366-65239-WF</t>
  </si>
  <si>
    <t>Brendan Grece</t>
  </si>
  <si>
    <t>bgrecefm@naver.com</t>
  </si>
  <si>
    <t>SPF-31673-217</t>
  </si>
  <si>
    <t>11107-57605-HS</t>
  </si>
  <si>
    <t>Steffie Maddrell</t>
  </si>
  <si>
    <t>smaddrellfn@123-reg.co.uk</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</si>
  <si>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</si>
  <si>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</si>
  <si>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</si>
  <si>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</si>
  <si>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</si>
  <si>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</si>
  <si>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</si>
  <si>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</si>
  <si>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</si>
  <si>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</si>
  <si>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</si>
  <si>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</si>
  <si>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</si>
  <si>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</si>
  <si>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</si>
  <si>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</si>
  <si>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</si>
  <si>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</si>
  <si>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</si>
  <si>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</si>
  <si>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66005-20240-MI</t>
  </si>
  <si>
    <t>Dilly Marrison</t>
  </si>
  <si>
    <t>dmarrisonft@geocities.jp</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</si>
  <si>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</si>
  <si>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</si>
  <si>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</si>
  <si>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</si>
  <si>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</si>
  <si>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</si>
  <si>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</si>
  <si>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</si>
  <si>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</si>
  <si>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</si>
  <si>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</si>
  <si>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</si>
  <si>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</si>
  <si>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</si>
  <si>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</si>
  <si>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</si>
  <si>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</si>
  <si>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</si>
  <si>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</si>
  <si>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</si>
  <si>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</si>
  <si>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</si>
  <si>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</si>
  <si>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</si>
  <si>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</si>
  <si>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</si>
  <si>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</si>
  <si>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</si>
  <si>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19485-98072-PS</t>
  </si>
  <si>
    <t>Don Flintiff</t>
  </si>
  <si>
    <t>dflintiffg1@e-recht24.de</t>
  </si>
  <si>
    <t>BLV-60087-454</t>
  </si>
  <si>
    <t>84493-71314-WX</t>
  </si>
  <si>
    <t>Tymon Zanetti</t>
  </si>
  <si>
    <t>tzanettig2@gravatar.com</t>
  </si>
  <si>
    <t>09530-56210-WO</t>
  </si>
  <si>
    <t>Bili Follet</t>
  </si>
  <si>
    <t>bfolletg3@a8.net</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</si>
  <si>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</si>
  <si>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</si>
  <si>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</si>
  <si>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</si>
  <si>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</si>
  <si>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</si>
  <si>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</si>
  <si>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</si>
  <si>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</si>
  <si>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</si>
  <si>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</si>
  <si>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</si>
  <si>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</si>
  <si>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</si>
  <si>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</si>
  <si>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</si>
  <si>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</si>
  <si>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</si>
  <si>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</si>
  <si>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</si>
  <si>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</si>
  <si>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64328-37891-JA</t>
  </si>
  <si>
    <t>Conchita Dietzler</t>
  </si>
  <si>
    <t>cdietzlerg9@goo.gl</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</si>
  <si>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</si>
  <si>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</si>
  <si>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</si>
  <si>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</si>
  <si>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</si>
  <si>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</si>
  <si>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</si>
  <si>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</si>
  <si>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</si>
  <si>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</si>
  <si>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</si>
  <si>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</si>
  <si>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</si>
  <si>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</si>
  <si>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</si>
  <si>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</si>
  <si>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</si>
  <si>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</si>
  <si>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</si>
  <si>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</si>
  <si>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</si>
  <si>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</si>
  <si>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</si>
  <si>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</si>
  <si>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</si>
  <si>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</si>
  <si>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</si>
  <si>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05325-97750-WP</t>
  </si>
  <si>
    <t>Cody Verissimo</t>
  </si>
  <si>
    <t>cverissimogh@theglobeandmail.com</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</si>
  <si>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</si>
  <si>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</si>
  <si>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</si>
  <si>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</si>
  <si>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</si>
  <si>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</si>
  <si>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</si>
  <si>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</si>
  <si>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</si>
  <si>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</si>
  <si>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</si>
  <si>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</si>
  <si>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</si>
  <si>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</si>
  <si>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</si>
  <si>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</si>
  <si>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</si>
  <si>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</si>
  <si>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</si>
  <si>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</si>
  <si>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</si>
  <si>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</si>
  <si>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</si>
  <si>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</si>
  <si>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</si>
  <si>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</si>
  <si>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</si>
  <si>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</si>
  <si>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</si>
  <si>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</si>
  <si>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</si>
  <si>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</si>
  <si>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</si>
  <si>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</si>
  <si>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</si>
  <si>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</si>
  <si>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</si>
  <si>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</si>
  <si>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</si>
  <si>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</si>
  <si>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</si>
  <si>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</si>
  <si>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</si>
  <si>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</si>
  <si>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</si>
  <si>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</si>
  <si>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</si>
  <si>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73171-33001-FC</t>
  </si>
  <si>
    <t>Brendin Peattie</t>
  </si>
  <si>
    <t>bpeattiegu@imgur.com</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</si>
  <si>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</si>
  <si>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</si>
  <si>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</si>
  <si>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</si>
  <si>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</si>
  <si>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</si>
  <si>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</si>
  <si>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</si>
  <si>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</si>
  <si>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</si>
  <si>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</si>
  <si>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</si>
  <si>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</si>
  <si>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</si>
  <si>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</si>
  <si>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</si>
  <si>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</si>
  <si>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</si>
  <si>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</si>
  <si>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</si>
  <si>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</si>
  <si>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</si>
  <si>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</si>
  <si>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</si>
  <si>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</si>
  <si>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</si>
  <si>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62762-19458-UY</t>
  </si>
  <si>
    <t>Vita Pummery</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</si>
  <si>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</si>
  <si>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</si>
  <si>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</si>
  <si>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</si>
  <si>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</si>
  <si>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</si>
  <si>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</si>
  <si>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</si>
  <si>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</si>
  <si>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</si>
  <si>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</si>
  <si>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</si>
  <si>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</si>
  <si>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</si>
  <si>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</si>
  <si>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</si>
  <si>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</si>
  <si>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</si>
  <si>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</si>
  <si>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</si>
  <si>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</si>
  <si>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94022-69223-DP</t>
  </si>
  <si>
    <t>Josy Bus</t>
  </si>
  <si>
    <t>jbush8@guardian.co.uk</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</si>
  <si>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</si>
  <si>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</si>
  <si>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</si>
  <si>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</si>
  <si>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</si>
  <si>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</si>
  <si>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</si>
  <si>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</si>
  <si>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</si>
  <si>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</si>
  <si>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</si>
  <si>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</si>
  <si>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</si>
  <si>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</si>
  <si>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</si>
  <si>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</si>
  <si>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</si>
  <si>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</si>
  <si>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</si>
  <si>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</si>
  <si>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</si>
  <si>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</si>
  <si>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</si>
  <si>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</si>
  <si>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</si>
  <si>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</si>
  <si>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</si>
  <si>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</si>
  <si>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</si>
  <si>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</si>
  <si>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</si>
  <si>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Castlerea</t>
  </si>
  <si>
    <t>14756-18321-CL</t>
  </si>
  <si>
    <t>Linn Alaway</t>
  </si>
  <si>
    <t>lalawayhh@weather.com</t>
  </si>
  <si>
    <t>37997-75562-PI</t>
  </si>
  <si>
    <t>Cami Meir</t>
  </si>
  <si>
    <t>cmeirhi@cnet.com</t>
  </si>
  <si>
    <t>69981-85767-RP</t>
  </si>
  <si>
    <t>Marcie Aingell</t>
  </si>
  <si>
    <t>maingellhj@nasa.gov</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</si>
  <si>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</si>
  <si>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</si>
  <si>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</si>
  <si>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</si>
  <si>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</si>
  <si>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</si>
  <si>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</si>
  <si>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</si>
  <si>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</si>
  <si>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</si>
  <si>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</si>
  <si>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</si>
  <si>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</si>
  <si>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</si>
  <si>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</si>
  <si>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</si>
  <si>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</si>
  <si>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</si>
  <si>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</si>
  <si>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</si>
  <si>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</si>
  <si>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</si>
  <si>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</si>
  <si>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</si>
  <si>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Ballisodare</t>
  </si>
  <si>
    <t>ITY-92466-909</t>
  </si>
  <si>
    <t>34927-68586-ZV</t>
  </si>
  <si>
    <t>Neville Piatto</t>
  </si>
  <si>
    <t>IGW-04801-466</t>
  </si>
  <si>
    <t>29051-27555-GD</t>
  </si>
  <si>
    <t>Jeno Capey</t>
  </si>
  <si>
    <t>jcapeyhr@bravesites.com</t>
  </si>
  <si>
    <t>LJN-34281-921</t>
  </si>
  <si>
    <t>05503-73375-RU</t>
  </si>
  <si>
    <t>Carmella Bruffell</t>
  </si>
  <si>
    <t>BWZ-46364-547</t>
  </si>
  <si>
    <t>64918-67725-MN</t>
  </si>
  <si>
    <t>Yardley Basill</t>
  </si>
  <si>
    <t>ybasillht@theguardian.com</t>
  </si>
  <si>
    <t>SBC-95710-706</t>
  </si>
  <si>
    <t>85634-61759-ND</t>
  </si>
  <si>
    <t>Maggy Baistow</t>
  </si>
  <si>
    <t>mbaistowhu@i2i.jp</t>
  </si>
  <si>
    <t>Ford</t>
  </si>
  <si>
    <t>GL54</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</si>
  <si>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</si>
  <si>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</si>
  <si>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</si>
  <si>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</si>
  <si>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</si>
  <si>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</si>
  <si>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</si>
  <si>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</si>
  <si>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</si>
  <si>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</si>
  <si>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</si>
  <si>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</si>
  <si>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</si>
  <si>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</si>
  <si>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</si>
  <si>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</si>
  <si>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</si>
  <si>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</si>
  <si>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</si>
  <si>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</si>
  <si>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52143-35672-JF</t>
  </si>
  <si>
    <t>Tuckie Mathonnet</t>
  </si>
  <si>
    <t>tmathonneti0@google.co.jp</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</si>
  <si>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</si>
  <si>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</si>
  <si>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</si>
  <si>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</si>
  <si>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</si>
  <si>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</si>
  <si>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</si>
  <si>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</si>
  <si>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</si>
  <si>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</si>
  <si>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</si>
  <si>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</si>
  <si>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</si>
  <si>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</si>
  <si>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</si>
  <si>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</si>
  <si>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</si>
  <si>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</si>
  <si>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</si>
  <si>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</si>
  <si>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</si>
  <si>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</si>
  <si>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</si>
  <si>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</si>
  <si>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</si>
  <si>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</si>
  <si>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</si>
  <si>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</si>
  <si>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</si>
  <si>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</si>
  <si>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</si>
  <si>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</si>
  <si>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</si>
  <si>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</si>
  <si>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</si>
  <si>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</si>
  <si>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10248-53779-DT</t>
  </si>
  <si>
    <t>Hewitt Jarret</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</si>
  <si>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</si>
  <si>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</si>
  <si>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</si>
  <si>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</si>
  <si>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</si>
  <si>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</si>
  <si>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</si>
  <si>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</si>
  <si>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</si>
  <si>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</si>
  <si>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</si>
  <si>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</si>
  <si>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</si>
  <si>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</si>
  <si>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</si>
  <si>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</si>
  <si>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</si>
  <si>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</si>
  <si>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</si>
  <si>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</si>
  <si>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</si>
  <si>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</si>
  <si>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</si>
  <si>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</si>
  <si>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71845-97930-ME</t>
  </si>
  <si>
    <t>Helli Load</t>
  </si>
  <si>
    <t>hloadih@weibo.com</t>
  </si>
  <si>
    <t>HUG-52766-375</t>
  </si>
  <si>
    <t>78786-77449-RQ</t>
  </si>
  <si>
    <t>Jermaine Branchett</t>
  </si>
  <si>
    <t>jbranchettii@bravesites.com</t>
  </si>
  <si>
    <t>DAH-46595-917</t>
  </si>
  <si>
    <t>27878-42224-QF</t>
  </si>
  <si>
    <t>Nissie Rudland</t>
  </si>
  <si>
    <t>nrudlandij@blogs.com</t>
  </si>
  <si>
    <t>VEM-79839-466</t>
  </si>
  <si>
    <t>32743-78448-KT</t>
  </si>
  <si>
    <t>Janella Millett</t>
  </si>
  <si>
    <t>jmillettik@addtoany.com</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</si>
  <si>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</si>
  <si>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</si>
  <si>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</si>
  <si>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</si>
  <si>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</si>
  <si>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</si>
  <si>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</si>
  <si>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</si>
  <si>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</si>
  <si>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</si>
  <si>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</si>
  <si>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</si>
  <si>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</si>
  <si>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</si>
  <si>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</si>
  <si>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</si>
  <si>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</si>
  <si>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</si>
  <si>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</si>
  <si>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</si>
  <si>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</si>
  <si>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</si>
  <si>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</si>
  <si>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</si>
  <si>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</si>
  <si>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</si>
  <si>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</si>
  <si>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</si>
  <si>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</si>
  <si>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</si>
  <si>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</si>
  <si>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</si>
  <si>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</si>
  <si>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</si>
  <si>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</si>
  <si>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</si>
  <si>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</si>
  <si>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</si>
  <si>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</si>
  <si>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</si>
  <si>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</si>
  <si>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</si>
  <si>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</si>
  <si>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</si>
  <si>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</si>
  <si>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</si>
  <si>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</si>
  <si>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</si>
  <si>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</si>
  <si>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</si>
  <si>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</si>
  <si>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</si>
  <si>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</si>
  <si>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</si>
  <si>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</si>
  <si>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</si>
  <si>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</si>
  <si>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</si>
  <si>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</si>
  <si>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</si>
  <si>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</si>
  <si>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</si>
  <si>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</si>
  <si>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</si>
  <si>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</si>
  <si>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</si>
  <si>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</si>
  <si>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</si>
  <si>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</si>
  <si>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</si>
  <si>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</si>
  <si>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</si>
  <si>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</si>
  <si>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</si>
  <si>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</si>
  <si>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</si>
  <si>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</si>
  <si>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</si>
  <si>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</si>
  <si>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</si>
  <si>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</si>
  <si>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</si>
  <si>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</si>
  <si>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</si>
  <si>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</si>
  <si>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09357-10966-VA</t>
  </si>
  <si>
    <t>Paola Normanvill</t>
  </si>
  <si>
    <t>pnormanvillj7@biblegateway.com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</si>
  <si>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</si>
  <si>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</si>
  <si>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</si>
  <si>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</si>
  <si>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</si>
  <si>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</si>
  <si>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</si>
  <si>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</si>
  <si>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</si>
  <si>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</si>
  <si>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</si>
  <si>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</si>
  <si>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</si>
  <si>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</si>
  <si>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</si>
  <si>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</si>
  <si>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</si>
  <si>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</si>
  <si>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</si>
  <si>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</si>
  <si>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</si>
  <si>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</si>
  <si>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</si>
  <si>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</si>
  <si>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94091-86957-HX</t>
  </si>
  <si>
    <t>Jimmy Dymoke</t>
  </si>
  <si>
    <t>jdymokeje@prnewswire.com</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</si>
  <si>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</si>
  <si>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</si>
  <si>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</si>
  <si>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</si>
  <si>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</si>
  <si>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</si>
  <si>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</si>
  <si>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</si>
  <si>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</si>
  <si>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</si>
  <si>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</si>
  <si>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</si>
  <si>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</si>
  <si>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</si>
  <si>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</si>
  <si>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</si>
  <si>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</si>
  <si>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</si>
  <si>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</si>
  <si>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</si>
  <si>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</si>
  <si>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</si>
  <si>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</si>
  <si>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</si>
  <si>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</si>
  <si>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</si>
  <si>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</si>
  <si>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</si>
  <si>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</si>
  <si>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</si>
  <si>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</si>
  <si>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</si>
  <si>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</si>
  <si>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</si>
  <si>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</si>
  <si>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</si>
  <si>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</si>
  <si>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</si>
  <si>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</si>
  <si>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</si>
  <si>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</si>
  <si>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</si>
  <si>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</si>
  <si>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</si>
  <si>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</si>
  <si>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</si>
  <si>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</si>
  <si>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</si>
  <si>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Fort Smith</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</si>
  <si>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</si>
  <si>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</si>
  <si>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</si>
  <si>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</si>
  <si>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</si>
  <si>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</si>
  <si>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</si>
  <si>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</si>
  <si>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</si>
  <si>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</si>
  <si>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</si>
  <si>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</si>
  <si>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</si>
  <si>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</si>
  <si>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</si>
  <si>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</si>
  <si>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20077-67239-EC</t>
  </si>
  <si>
    <t>Selestina Greedyer</t>
  </si>
  <si>
    <t>sgreedyerjw@parallels.com</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</si>
  <si>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</si>
  <si>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</si>
  <si>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</si>
  <si>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</si>
  <si>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</si>
  <si>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</si>
  <si>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</si>
  <si>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</si>
  <si>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</si>
  <si>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</si>
  <si>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</si>
  <si>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</si>
  <si>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</si>
  <si>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</si>
  <si>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</si>
  <si>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</si>
  <si>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</si>
  <si>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</si>
  <si>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</si>
  <si>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</si>
  <si>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</si>
  <si>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</si>
  <si>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</si>
  <si>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</si>
  <si>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</si>
  <si>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</si>
  <si>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</si>
  <si>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</si>
  <si>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</si>
  <si>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</si>
  <si>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</si>
  <si>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</si>
  <si>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</si>
  <si>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</si>
  <si>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</si>
  <si>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</si>
  <si>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</si>
  <si>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</si>
  <si>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</si>
  <si>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</si>
  <si>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</si>
  <si>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</si>
  <si>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</si>
  <si>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</si>
  <si>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</si>
  <si>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</si>
  <si>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</si>
  <si>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</si>
  <si>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</si>
  <si>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</si>
  <si>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</si>
  <si>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</si>
  <si>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</si>
  <si>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</si>
  <si>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</si>
  <si>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</si>
  <si>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</si>
  <si>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</si>
  <si>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</si>
  <si>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</si>
  <si>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</si>
  <si>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</si>
  <si>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</si>
  <si>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</si>
  <si>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</si>
  <si>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</si>
  <si>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</si>
  <si>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</si>
  <si>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</si>
  <si>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</si>
  <si>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</si>
  <si>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</si>
  <si>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</si>
  <si>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</si>
  <si>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</si>
  <si>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</si>
  <si>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</si>
  <si>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</si>
  <si>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</si>
  <si>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</si>
  <si>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</si>
  <si>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</si>
  <si>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</si>
  <si>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</si>
  <si>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94278-27169-QC</t>
  </si>
  <si>
    <t>Burlie Issac</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</si>
  <si>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</si>
  <si>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</si>
  <si>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</si>
  <si>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</si>
  <si>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</si>
  <si>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</si>
  <si>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</si>
  <si>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</si>
  <si>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</si>
  <si>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</si>
  <si>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</si>
  <si>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</si>
  <si>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</si>
  <si>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</si>
  <si>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</si>
  <si>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</si>
  <si>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</si>
  <si>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</si>
  <si>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</si>
  <si>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</si>
  <si>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</si>
  <si>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</si>
  <si>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</si>
  <si>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</si>
  <si>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</si>
  <si>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</si>
  <si>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</si>
  <si>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</si>
  <si>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</si>
  <si>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</si>
  <si>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</si>
  <si>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</si>
  <si>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</si>
  <si>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</si>
  <si>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</si>
  <si>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</si>
  <si>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</si>
  <si>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</si>
  <si>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</si>
  <si>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Glasnevin</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</si>
  <si>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</si>
  <si>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</si>
  <si>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</si>
  <si>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</si>
  <si>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</si>
  <si>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</si>
  <si>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</si>
  <si>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</si>
  <si>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</si>
  <si>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</si>
  <si>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</si>
  <si>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</si>
  <si>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</si>
  <si>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</si>
  <si>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</si>
  <si>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</si>
  <si>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91950-91273-JT</t>
  </si>
  <si>
    <t>Philomena Traite</t>
  </si>
  <si>
    <t>ptraiteky@huffingtonpost.com</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</si>
  <si>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</si>
  <si>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</si>
  <si>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</si>
  <si>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</si>
  <si>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</si>
  <si>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</si>
  <si>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</si>
  <si>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</si>
  <si>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</si>
  <si>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</si>
  <si>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</si>
  <si>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</si>
  <si>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</si>
  <si>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</si>
  <si>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</si>
  <si>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</si>
  <si>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</si>
  <si>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</si>
  <si>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</si>
  <si>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</si>
  <si>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</si>
  <si>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</si>
  <si>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</si>
  <si>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</si>
  <si>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</si>
  <si>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</si>
  <si>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</si>
  <si>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</si>
  <si>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</si>
  <si>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</si>
  <si>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</si>
  <si>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</si>
  <si>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</si>
  <si>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</si>
  <si>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</si>
  <si>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</si>
  <si>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</si>
  <si>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</si>
  <si>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</si>
  <si>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</si>
  <si>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</si>
  <si>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</si>
  <si>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</si>
  <si>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81059-24087-UE</t>
  </si>
  <si>
    <t>Riva De Micoli</t>
  </si>
  <si>
    <t>rdela@usa.gov</t>
  </si>
  <si>
    <t>UEA-72681-629</t>
  </si>
  <si>
    <t>46168-23489-RD</t>
  </si>
  <si>
    <t>Antoine Taunton.</t>
  </si>
  <si>
    <t>atauntonlb@bing.com</t>
  </si>
  <si>
    <t>CVE-15042-481</t>
  </si>
  <si>
    <t>11664-43119-GV</t>
  </si>
  <si>
    <t>Krishnah Incogna</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</si>
  <si>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</si>
  <si>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</si>
  <si>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</si>
  <si>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</si>
  <si>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</si>
  <si>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</si>
  <si>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</si>
  <si>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</si>
  <si>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</si>
  <si>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</si>
  <si>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</si>
  <si>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</si>
  <si>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</si>
  <si>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</si>
  <si>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</si>
  <si>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</si>
  <si>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</si>
  <si>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</si>
  <si>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</si>
  <si>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</si>
  <si>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</si>
  <si>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</si>
  <si>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</si>
  <si>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</si>
  <si>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</si>
  <si>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</si>
  <si>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</si>
  <si>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</si>
  <si>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</si>
  <si>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</si>
  <si>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</si>
  <si>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</si>
  <si>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</si>
  <si>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</si>
  <si>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</si>
  <si>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35463-72088-KU</t>
  </si>
  <si>
    <t>Devora Maton</t>
  </si>
  <si>
    <t>dmatonlm@utexas.edu</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</si>
  <si>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</si>
  <si>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</si>
  <si>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</si>
  <si>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</si>
  <si>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</si>
  <si>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</si>
  <si>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</si>
  <si>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</si>
  <si>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</si>
  <si>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</si>
  <si>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</si>
  <si>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</si>
  <si>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</si>
  <si>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</si>
  <si>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</si>
  <si>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</si>
  <si>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</si>
  <si>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</si>
  <si>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</si>
  <si>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</si>
  <si>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</si>
  <si>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</si>
  <si>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</si>
  <si>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</si>
  <si>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</si>
  <si>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</si>
  <si>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</si>
  <si>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</si>
  <si>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01841-48191-NL</t>
  </si>
  <si>
    <t>Cam Jewster</t>
  </si>
  <si>
    <t>cjewsterlu@moonfruit.com</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</si>
  <si>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</si>
  <si>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</si>
  <si>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</si>
  <si>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</si>
  <si>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</si>
  <si>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</si>
  <si>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</si>
  <si>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</si>
  <si>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</si>
  <si>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</si>
  <si>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</si>
  <si>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</si>
  <si>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</si>
  <si>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</si>
  <si>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</si>
  <si>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</si>
  <si>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</si>
  <si>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</si>
  <si>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</si>
  <si>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</si>
  <si>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</si>
  <si>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</si>
  <si>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</si>
  <si>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</si>
  <si>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</si>
  <si>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</si>
  <si>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</si>
  <si>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</si>
  <si>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</si>
  <si>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</si>
  <si>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</si>
  <si>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</si>
  <si>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</si>
  <si>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</si>
  <si>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</si>
  <si>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</si>
  <si>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</si>
  <si>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</si>
  <si>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</si>
  <si>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</si>
  <si>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</si>
  <si>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</si>
  <si>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</si>
  <si>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</si>
  <si>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</si>
  <si>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</si>
  <si>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</si>
  <si>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</si>
  <si>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</si>
  <si>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</si>
  <si>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</si>
  <si>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</si>
  <si>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</si>
  <si>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</si>
  <si>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</si>
  <si>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</si>
  <si>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</si>
  <si>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</si>
  <si>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</si>
  <si>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</si>
  <si>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</si>
  <si>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</si>
  <si>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</si>
  <si>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</si>
  <si>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</si>
  <si>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</si>
  <si>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</si>
  <si>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</si>
  <si>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</si>
  <si>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</si>
  <si>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</si>
  <si>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Monticello</t>
  </si>
  <si>
    <t>YOG-94666-679</t>
  </si>
  <si>
    <t>86991-53901-AT</t>
  </si>
  <si>
    <t>Kathleen Diable</t>
  </si>
  <si>
    <t>KHG-33953-115</t>
  </si>
  <si>
    <t>78226-97287-JI</t>
  </si>
  <si>
    <t>Koren Ferretti</t>
  </si>
  <si>
    <t>kferrettimf@huffingtonpost.com</t>
  </si>
  <si>
    <t>MHD-95615-696</t>
  </si>
  <si>
    <t>44938-31785-YZ</t>
  </si>
  <si>
    <t>Agretha Melland</t>
  </si>
  <si>
    <t>amellandmg@pen.io</t>
  </si>
  <si>
    <t>HBH-64794-080</t>
  </si>
  <si>
    <t>40560-18556-YE</t>
  </si>
  <si>
    <t>Chaddie Bennie</t>
  </si>
  <si>
    <t>CNJ-56058-223</t>
  </si>
  <si>
    <t>40780-22081-LX</t>
  </si>
  <si>
    <t>Alberta Balsdone</t>
  </si>
  <si>
    <t>abalsdonemi@toplist.cz</t>
  </si>
  <si>
    <t>KHO-27106-786</t>
  </si>
  <si>
    <t>01603-43789-TN</t>
  </si>
  <si>
    <t>Brice Romera</t>
  </si>
  <si>
    <t>bromeramj@list-manage.com</t>
  </si>
  <si>
    <t>45009-09239-IV</t>
  </si>
  <si>
    <t>Micky Glover</t>
  </si>
  <si>
    <t>mglovermk@cnbc.com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</si>
  <si>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</si>
  <si>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</si>
  <si>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</si>
  <si>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</si>
  <si>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</si>
  <si>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</si>
  <si>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</si>
  <si>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</si>
  <si>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</si>
  <si>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</si>
  <si>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</si>
  <si>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</si>
  <si>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</si>
  <si>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</si>
  <si>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</si>
  <si>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</si>
  <si>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</si>
  <si>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</si>
  <si>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</si>
  <si>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</si>
  <si>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</si>
  <si>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27930-59250-JT</t>
  </si>
  <si>
    <t>Allis Wilmore</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</si>
  <si>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</si>
  <si>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</si>
  <si>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</si>
  <si>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</si>
  <si>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</si>
  <si>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</si>
  <si>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</si>
  <si>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</si>
  <si>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</si>
  <si>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</si>
  <si>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</si>
  <si>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</si>
  <si>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</si>
  <si>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</si>
  <si>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</si>
  <si>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</si>
  <si>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</si>
  <si>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</si>
  <si>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</si>
  <si>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</si>
  <si>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</si>
  <si>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</si>
  <si>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</si>
  <si>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</si>
  <si>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</si>
  <si>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78661-52235-WG</t>
  </si>
  <si>
    <t>Uta Kohring</t>
  </si>
  <si>
    <t>ukohringmx@seattletimes.com</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</si>
  <si>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</si>
  <si>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</si>
  <si>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</si>
  <si>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</si>
  <si>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</si>
  <si>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</si>
  <si>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</si>
  <si>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</si>
  <si>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</si>
  <si>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</si>
  <si>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</si>
  <si>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</si>
  <si>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</si>
  <si>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</si>
  <si>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</si>
  <si>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</si>
  <si>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</si>
  <si>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</si>
  <si>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</si>
  <si>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</si>
  <si>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54798-14109-HC</t>
  </si>
  <si>
    <t>Odelia Skerme</t>
  </si>
  <si>
    <t>oskermen3@hatena.ne.jp</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</si>
  <si>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</si>
  <si>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</si>
  <si>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</si>
  <si>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</si>
  <si>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</si>
  <si>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</si>
  <si>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</si>
  <si>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</si>
  <si>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</si>
  <si>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</si>
  <si>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</si>
  <si>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</si>
  <si>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</si>
  <si>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</si>
  <si>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</si>
  <si>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</si>
  <si>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</si>
  <si>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</si>
  <si>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</si>
  <si>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</si>
  <si>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</si>
  <si>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86783-78048-GC</t>
  </si>
  <si>
    <t>Margarette Woolham</t>
  </si>
  <si>
    <t>mwoolhamn9@nature.com</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</si>
  <si>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</si>
  <si>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</si>
  <si>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</si>
  <si>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</si>
  <si>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</si>
  <si>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</si>
  <si>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</si>
  <si>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</si>
  <si>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</si>
  <si>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</si>
  <si>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</si>
  <si>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</si>
  <si>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</si>
  <si>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</si>
  <si>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</si>
  <si>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</si>
  <si>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</si>
  <si>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06624-75300-AR</t>
  </si>
  <si>
    <t>Niles Krimmer</t>
  </si>
  <si>
    <t>nkrimmerne@bbb.org</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</si>
  <si>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</si>
  <si>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</si>
  <si>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</si>
  <si>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</si>
  <si>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</si>
  <si>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</si>
  <si>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</si>
  <si>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</si>
  <si>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</si>
  <si>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</si>
  <si>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</si>
  <si>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</si>
  <si>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</si>
  <si>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</si>
  <si>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</si>
  <si>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</si>
  <si>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</si>
  <si>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</si>
  <si>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</si>
  <si>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</si>
  <si>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</si>
  <si>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</si>
  <si>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</si>
  <si>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</si>
  <si>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</si>
  <si>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</si>
  <si>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39652-20484-RV</t>
  </si>
  <si>
    <t>Bobbe Jevon</t>
  </si>
  <si>
    <t>bjevonnm@feedburner.com</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</si>
  <si>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</si>
  <si>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</si>
  <si>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</si>
  <si>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</si>
  <si>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</si>
  <si>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</si>
  <si>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</si>
  <si>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</si>
  <si>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</si>
  <si>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</si>
  <si>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</si>
  <si>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</si>
  <si>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</si>
  <si>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</si>
  <si>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</si>
  <si>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</si>
  <si>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</si>
  <si>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</si>
  <si>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</si>
  <si>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</si>
  <si>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</si>
  <si>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67938-81768-NX</t>
  </si>
  <si>
    <t>Kriste Wessel</t>
  </si>
  <si>
    <t>kwesselns@wikispaces.com</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</si>
  <si>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</si>
  <si>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</si>
  <si>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</si>
  <si>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</si>
  <si>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</si>
  <si>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</si>
  <si>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</si>
  <si>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</si>
  <si>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</si>
  <si>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</si>
  <si>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</si>
  <si>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</si>
  <si>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</si>
  <si>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</si>
  <si>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</si>
  <si>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</si>
  <si>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</si>
  <si>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</si>
  <si>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</si>
  <si>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</si>
  <si>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</si>
  <si>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</si>
  <si>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</si>
  <si>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</si>
  <si>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</si>
  <si>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</si>
  <si>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</si>
  <si>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</si>
  <si>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</si>
  <si>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</si>
  <si>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</si>
  <si>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</si>
  <si>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13764-02913-LA</t>
  </si>
  <si>
    <t>Rachele Ebrall</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</si>
  <si>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</si>
  <si>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</si>
  <si>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</si>
  <si>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</si>
  <si>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</si>
  <si>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</si>
  <si>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</si>
  <si>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</si>
  <si>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</si>
  <si>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</si>
  <si>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</si>
  <si>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</si>
  <si>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</si>
  <si>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</si>
  <si>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</si>
  <si>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</si>
  <si>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</si>
  <si>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</si>
  <si>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</si>
  <si>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</si>
  <si>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</si>
  <si>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</si>
  <si>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</si>
  <si>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Kirkton</t>
  </si>
  <si>
    <t>KW10</t>
  </si>
  <si>
    <t>ONW-00560-570</t>
  </si>
  <si>
    <t>32900-82606-BO</t>
  </si>
  <si>
    <t>Claudie Weond</t>
  </si>
  <si>
    <t>cweondo8@theglobeandmail.com</t>
  </si>
  <si>
    <t>BRJ-19414-277</t>
  </si>
  <si>
    <t>16809-16936-WF</t>
  </si>
  <si>
    <t>Modesty MacConnechie</t>
  </si>
  <si>
    <t>mmacconnechieo9@reuters.com</t>
  </si>
  <si>
    <t>MIQ-16322-908</t>
  </si>
  <si>
    <t>20118-28138-QD</t>
  </si>
  <si>
    <t>Jaquenette Skentelbery</t>
  </si>
  <si>
    <t>jskentelberyoa@paypal.com</t>
  </si>
  <si>
    <t>MVO-39328-830</t>
  </si>
  <si>
    <t>84057-45461-AH</t>
  </si>
  <si>
    <t>Orazio Comber</t>
  </si>
  <si>
    <t>ocomberob@goo.gl</t>
  </si>
  <si>
    <t>66934-67426-WC</t>
  </si>
  <si>
    <t>Domini Bram</t>
  </si>
  <si>
    <t>dbramoc@ifeng.com</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</si>
  <si>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</si>
  <si>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</si>
  <si>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</si>
  <si>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</si>
  <si>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</si>
  <si>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</si>
  <si>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</si>
  <si>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</si>
  <si>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</si>
  <si>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</si>
  <si>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</si>
  <si>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</si>
  <si>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</si>
  <si>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</si>
  <si>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</si>
  <si>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</si>
  <si>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</si>
  <si>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</si>
  <si>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32562-55185-DQ</t>
  </si>
  <si>
    <t>Chastity Swatman</t>
  </si>
  <si>
    <t>cswatmanoi@cbslocal.com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</si>
  <si>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</si>
  <si>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</si>
  <si>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</si>
  <si>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</si>
  <si>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</si>
  <si>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</si>
  <si>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</si>
  <si>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</si>
  <si>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</si>
  <si>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</si>
  <si>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</si>
  <si>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</si>
  <si>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</si>
  <si>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</si>
  <si>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</si>
  <si>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</si>
  <si>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</si>
  <si>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</si>
  <si>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</si>
  <si>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</si>
  <si>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</si>
  <si>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</si>
  <si>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</si>
  <si>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</si>
  <si>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</si>
  <si>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</si>
  <si>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</si>
  <si>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</si>
  <si>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</si>
  <si>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65732-22589-OW</t>
  </si>
  <si>
    <t>Kippie Marrison</t>
  </si>
  <si>
    <t>kmarrisonoq@dropbox.com</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</si>
  <si>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</si>
  <si>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</si>
  <si>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</si>
  <si>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</si>
  <si>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</si>
  <si>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</si>
  <si>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</si>
  <si>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</si>
  <si>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</si>
  <si>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</si>
  <si>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</si>
  <si>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</si>
  <si>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</si>
  <si>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</si>
  <si>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</si>
  <si>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</si>
  <si>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</si>
  <si>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</si>
  <si>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</si>
  <si>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</si>
  <si>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</si>
  <si>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</si>
  <si>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</si>
  <si>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</si>
  <si>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</si>
  <si>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</si>
  <si>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</si>
  <si>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</si>
  <si>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</si>
  <si>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</si>
  <si>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06062-66586-TK</t>
  </si>
  <si>
    <t>Bud Danett</t>
  </si>
  <si>
    <t>bdanettoz@kickstarter.com</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</si>
  <si>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</si>
  <si>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</si>
  <si>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</si>
  <si>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</si>
  <si>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</si>
  <si>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</si>
  <si>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</si>
  <si>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</si>
  <si>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</si>
  <si>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</si>
  <si>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</si>
  <si>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</si>
  <si>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</si>
  <si>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</si>
  <si>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</si>
  <si>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</si>
  <si>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</si>
  <si>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</si>
  <si>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</si>
  <si>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</si>
  <si>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</si>
  <si>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</si>
  <si>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</si>
  <si>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</si>
  <si>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</si>
  <si>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</si>
  <si>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</si>
  <si>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</si>
  <si>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</si>
  <si>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</si>
  <si>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</si>
  <si>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</si>
  <si>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</si>
  <si>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</si>
  <si>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</si>
  <si>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</si>
  <si>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</si>
  <si>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</si>
  <si>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</si>
  <si>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</si>
  <si>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</si>
  <si>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</si>
  <si>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</si>
  <si>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</si>
  <si>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</si>
  <si>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</si>
  <si>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</si>
  <si>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</si>
  <si>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</si>
  <si>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</si>
  <si>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</si>
  <si>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</si>
  <si>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</si>
  <si>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</si>
  <si>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</si>
  <si>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</si>
  <si>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</si>
  <si>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</si>
  <si>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</si>
  <si>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</si>
  <si>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</si>
  <si>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</si>
  <si>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</si>
  <si>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</si>
  <si>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</si>
  <si>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</si>
  <si>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</si>
  <si>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11513-19816-IJ</t>
  </si>
  <si>
    <t>Odette Tocque</t>
  </si>
  <si>
    <t>otocquepi@abc.net.au</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</si>
  <si>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</si>
  <si>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</si>
  <si>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</si>
  <si>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</si>
  <si>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</si>
  <si>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</si>
  <si>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</si>
  <si>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</si>
  <si>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</si>
  <si>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</si>
  <si>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</si>
  <si>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</si>
  <si>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</si>
  <si>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</si>
  <si>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</si>
  <si>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</si>
  <si>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</si>
  <si>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</si>
  <si>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</si>
  <si>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</si>
  <si>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</si>
  <si>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</si>
  <si>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</si>
  <si>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</si>
  <si>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00841-75330-ZV</t>
  </si>
  <si>
    <t>Rori Ollin</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</si>
  <si>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</si>
  <si>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</si>
  <si>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</si>
  <si>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</si>
  <si>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</si>
  <si>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</si>
  <si>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</si>
  <si>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</si>
  <si>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</si>
  <si>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</si>
  <si>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</si>
  <si>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</si>
  <si>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</si>
  <si>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</si>
  <si>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</si>
  <si>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</si>
  <si>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</si>
  <si>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</si>
  <si>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</si>
  <si>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</si>
  <si>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</si>
  <si>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</si>
  <si>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</si>
  <si>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</si>
  <si>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</si>
  <si>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</si>
  <si>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</si>
  <si>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</si>
  <si>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</si>
  <si>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</si>
  <si>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</si>
  <si>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</si>
  <si>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</si>
  <si>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</si>
  <si>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</si>
  <si>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</si>
  <si>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</si>
  <si>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</si>
  <si>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</si>
  <si>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</si>
  <si>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</si>
  <si>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</si>
  <si>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91240-83405-ZQ</t>
  </si>
  <si>
    <t>Caitlin Cattermull</t>
  </si>
  <si>
    <t>ccattermullq1@columbia.edu</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</si>
  <si>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</si>
  <si>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</si>
  <si>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</si>
  <si>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</si>
  <si>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</si>
  <si>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</si>
  <si>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</si>
  <si>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</si>
  <si>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</si>
  <si>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</si>
  <si>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</si>
  <si>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</si>
  <si>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</si>
  <si>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</si>
  <si>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</si>
  <si>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</si>
  <si>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Sallins</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</si>
  <si>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</si>
  <si>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</si>
  <si>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</si>
  <si>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</si>
  <si>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</si>
  <si>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</si>
  <si>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</si>
  <si>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</si>
  <si>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</si>
  <si>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</si>
  <si>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</si>
  <si>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</si>
  <si>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</si>
  <si>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</si>
  <si>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</si>
  <si>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</si>
  <si>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</si>
  <si>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</si>
  <si>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</si>
  <si>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</si>
  <si>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</si>
  <si>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</si>
  <si>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</si>
  <si>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</si>
  <si>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</si>
  <si>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</si>
  <si>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</si>
  <si>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</si>
  <si>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</si>
  <si>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</si>
  <si>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</si>
  <si>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</si>
  <si>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</si>
  <si>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</si>
  <si>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</si>
  <si>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</si>
  <si>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</si>
  <si>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</si>
  <si>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</si>
  <si>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</si>
  <si>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</si>
  <si>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</si>
  <si>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47723-84396-MT</t>
  </si>
  <si>
    <t>Jillane Jedrzej</t>
  </si>
  <si>
    <t>jjedrzejqh@dailymail.co.uk</t>
  </si>
  <si>
    <t>HEL-86709-449</t>
  </si>
  <si>
    <t>48392-32021-EC</t>
  </si>
  <si>
    <t>Correy Lampel</t>
  </si>
  <si>
    <t>clampelqi@jimdo.com</t>
  </si>
  <si>
    <t>NCH-55389-562</t>
  </si>
  <si>
    <t>65786-21069-IP</t>
  </si>
  <si>
    <t>Dulcie Mapowder</t>
  </si>
  <si>
    <t>dmapowderqj@free.fr</t>
  </si>
  <si>
    <t>89074-09459-KV</t>
  </si>
  <si>
    <t>Eward Dearman</t>
  </si>
  <si>
    <t>edearmanqk@redcross.org</t>
  </si>
  <si>
    <t>44330-33172-IT</t>
  </si>
  <si>
    <t>Dominique Lenard</t>
  </si>
  <si>
    <t>dlenardql@bizjournals.com</t>
  </si>
  <si>
    <t>63349-66809-NF</t>
  </si>
  <si>
    <t>Lloyd Toffano</t>
  </si>
  <si>
    <t>ltoffanoqm@tripadvisor.com</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</si>
  <si>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</si>
  <si>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</si>
  <si>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</si>
  <si>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</si>
  <si>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</si>
  <si>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</si>
  <si>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</si>
  <si>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</si>
  <si>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</si>
  <si>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</si>
  <si>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</si>
  <si>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</si>
  <si>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</si>
  <si>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</si>
  <si>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</si>
  <si>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</si>
  <si>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</si>
  <si>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</si>
  <si>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</si>
  <si>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</si>
  <si>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</si>
  <si>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</si>
  <si>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</si>
  <si>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</si>
  <si>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</si>
  <si>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</si>
  <si>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</si>
  <si>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</si>
  <si>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</si>
  <si>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</si>
  <si>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</si>
  <si>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</si>
  <si>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</si>
  <si>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</si>
  <si>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</si>
  <si>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</si>
  <si>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</si>
  <si>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</si>
  <si>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</si>
  <si>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</si>
  <si>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</si>
  <si>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</si>
  <si>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</si>
  <si>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</si>
  <si>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</si>
  <si>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</si>
  <si>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</si>
  <si>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</si>
  <si>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</si>
  <si>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</si>
  <si>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</si>
  <si>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</si>
  <si>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</si>
  <si>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</si>
  <si>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</si>
  <si>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</si>
  <si>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</si>
  <si>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</si>
  <si>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</si>
  <si>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</si>
  <si>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</si>
  <si>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</si>
  <si>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</si>
  <si>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</si>
  <si>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</si>
  <si>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</si>
  <si>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</si>
  <si>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</si>
  <si>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</si>
  <si>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</si>
  <si>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</si>
  <si>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</si>
  <si>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</si>
  <si>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</si>
  <si>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58408-27638-IB</t>
  </si>
  <si>
    <t>Dedie Gooderridge</t>
  </si>
  <si>
    <t>dgooderridger6@lycos.com</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</si>
  <si>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</si>
  <si>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</si>
  <si>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</si>
  <si>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</si>
  <si>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</si>
  <si>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</si>
  <si>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</si>
  <si>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</si>
  <si>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</si>
  <si>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</si>
  <si>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</si>
  <si>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</si>
  <si>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</si>
  <si>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</si>
  <si>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</si>
  <si>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</si>
  <si>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</si>
  <si>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</si>
  <si>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</si>
  <si>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</si>
  <si>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</si>
  <si>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</si>
  <si>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</si>
  <si>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</si>
  <si>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</si>
  <si>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</si>
  <si>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</si>
  <si>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</si>
  <si>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</si>
  <si>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</si>
  <si>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</si>
  <si>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</si>
  <si>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</si>
  <si>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</si>
  <si>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</si>
  <si>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</si>
  <si>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</si>
  <si>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</si>
  <si>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</si>
  <si>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</si>
  <si>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</si>
  <si>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98051-37183-SK</t>
  </si>
  <si>
    <t>Dierdre Scrigmour</t>
  </si>
  <si>
    <t>dscrigmourri@cnbc.com</t>
  </si>
  <si>
    <t>48689-81852-DT</t>
  </si>
  <si>
    <t>Romy Whittlesea</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</si>
  <si>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</si>
  <si>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</si>
  <si>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</si>
  <si>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</si>
  <si>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</si>
  <si>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</si>
  <si>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</si>
  <si>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</si>
  <si>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</si>
  <si>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</si>
  <si>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</si>
  <si>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</si>
  <si>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</si>
  <si>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</si>
  <si>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62494-09113-RP</t>
  </si>
  <si>
    <t>Marguerite Graves</t>
  </si>
  <si>
    <t>UME-75640-698</t>
  </si>
  <si>
    <t>10940-42739-ET</t>
  </si>
  <si>
    <t>Etan Featenby</t>
  </si>
  <si>
    <t>GJC-66474-557</t>
  </si>
  <si>
    <t>64965-78386-MY</t>
  </si>
  <si>
    <t>Nicolina Jenny</t>
  </si>
  <si>
    <t>njennyrq@bigcartel.com</t>
  </si>
  <si>
    <t>IRV-20769-219</t>
  </si>
  <si>
    <t>77131-58092-GE</t>
  </si>
  <si>
    <t>Vidovic Antonelli</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</si>
  <si>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</si>
  <si>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</si>
  <si>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</si>
  <si>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</si>
  <si>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</si>
  <si>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</si>
  <si>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</si>
  <si>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</si>
  <si>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</si>
  <si>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</si>
  <si>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</si>
  <si>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</si>
  <si>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</si>
  <si>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</si>
  <si>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</si>
  <si>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</si>
  <si>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</si>
  <si>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</si>
  <si>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</si>
  <si>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</si>
  <si>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</si>
  <si>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</si>
  <si>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</si>
  <si>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</si>
  <si>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</si>
  <si>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</si>
  <si>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</si>
  <si>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</si>
  <si>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</si>
  <si>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</si>
  <si>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</si>
  <si>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</si>
  <si>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</si>
  <si>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</si>
  <si>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</si>
  <si>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</si>
  <si>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</si>
  <si>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</si>
  <si>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</si>
  <si>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</si>
  <si>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</si>
  <si>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</si>
  <si>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</si>
  <si>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</si>
  <si>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</si>
  <si>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</si>
  <si>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</si>
  <si>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</si>
  <si>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</si>
  <si>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</si>
  <si>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</si>
  <si>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</si>
  <si>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</si>
  <si>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</si>
  <si>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</si>
  <si>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</si>
  <si>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</si>
  <si>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</si>
  <si>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</si>
  <si>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</si>
  <si>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</si>
  <si>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 xml:space="preserve"> (862) 817-0124</t>
  </si>
  <si>
    <t xml:space="preserve"> (210) 986-6806</t>
  </si>
  <si>
    <t xml:space="preserve"> (217) 418-0714</t>
  </si>
  <si>
    <t xml:space="preserve"> (570) 289-7473</t>
  </si>
  <si>
    <t xml:space="preserve"> (937) 954-4541</t>
  </si>
  <si>
    <t xml:space="preserve"> (310) 868-1842</t>
  </si>
  <si>
    <t xml:space="preserve"> (213) 263-0288</t>
  </si>
  <si>
    <t xml:space="preserve"> (408) 383-5302</t>
  </si>
  <si>
    <t xml:space="preserve"> (408) 533-6012</t>
  </si>
  <si>
    <t xml:space="preserve"> (804) 420-0420</t>
  </si>
  <si>
    <t xml:space="preserve"> (314) 240-7896</t>
  </si>
  <si>
    <t xml:space="preserve"> (971) 483-6255</t>
  </si>
  <si>
    <t xml:space="preserve"> (713) 663-1338</t>
  </si>
  <si>
    <t xml:space="preserve"> (646) 202-5965</t>
  </si>
  <si>
    <t xml:space="preserve"> (616) 481-9962</t>
  </si>
  <si>
    <t xml:space="preserve"> (941) 740-6268</t>
  </si>
  <si>
    <t xml:space="preserve"> (360) 352-6598</t>
  </si>
  <si>
    <t xml:space="preserve"> (303) 936-3357</t>
  </si>
  <si>
    <t xml:space="preserve"> (941) 267-4822</t>
  </si>
  <si>
    <t xml:space="preserve"> (707) 881-5004</t>
  </si>
  <si>
    <t xml:space="preserve"> (303) 486-9517</t>
  </si>
  <si>
    <t xml:space="preserve"> (212) 535-7791</t>
  </si>
  <si>
    <t xml:space="preserve"> (304) 510-6095</t>
  </si>
  <si>
    <t xml:space="preserve"> (501) 172-1476</t>
  </si>
  <si>
    <t xml:space="preserve"> (303) 579-8015</t>
  </si>
  <si>
    <t xml:space="preserve"> (612) 492-5160</t>
  </si>
  <si>
    <t xml:space="preserve"> (504) 545-1478</t>
  </si>
  <si>
    <t xml:space="preserve"> (860) 576-2887</t>
  </si>
  <si>
    <t xml:space="preserve"> (801) 722-4425</t>
  </si>
  <si>
    <t xml:space="preserve"> (617) 493-7594</t>
  </si>
  <si>
    <t xml:space="preserve"> (585) 356-6251</t>
  </si>
  <si>
    <t xml:space="preserve"> (917) 705-8224</t>
  </si>
  <si>
    <t xml:space="preserve"> (205) 923-1460</t>
  </si>
  <si>
    <t xml:space="preserve"> (760) 840-3808</t>
  </si>
  <si>
    <t xml:space="preserve"> (202) 871-9039</t>
  </si>
  <si>
    <t xml:space="preserve"> (754) 391-4736</t>
  </si>
  <si>
    <t xml:space="preserve"> (801) 635-8791</t>
  </si>
  <si>
    <t xml:space="preserve"> (419) 663-2236</t>
  </si>
  <si>
    <t xml:space="preserve"> (609) 409-7044</t>
  </si>
  <si>
    <t xml:space="preserve"> (813) 243-2150</t>
  </si>
  <si>
    <t xml:space="preserve"> (850) 626-1181</t>
  </si>
  <si>
    <t xml:space="preserve"> (813) 759-3534</t>
  </si>
  <si>
    <t xml:space="preserve"> (260) 764-1820</t>
  </si>
  <si>
    <t xml:space="preserve"> (239) 347-9766</t>
  </si>
  <si>
    <t xml:space="preserve"> (312) 111-6203</t>
  </si>
  <si>
    <t xml:space="preserve"> (973) 434-8662</t>
  </si>
  <si>
    <t xml:space="preserve"> (571) 316-8217</t>
  </si>
  <si>
    <t xml:space="preserve"> (682) 627-0888</t>
  </si>
  <si>
    <t xml:space="preserve"> (323) 473-0294</t>
  </si>
  <si>
    <t xml:space="preserve"> (423) 764-7751</t>
  </si>
  <si>
    <t xml:space="preserve"> (614) 279-9816</t>
  </si>
  <si>
    <t xml:space="preserve"> (504) 209-2724</t>
  </si>
  <si>
    <t xml:space="preserve"> (704) 799-5219</t>
  </si>
  <si>
    <t xml:space="preserve"> (781) 512-6637</t>
  </si>
  <si>
    <t xml:space="preserve"> (432) 261-0702</t>
  </si>
  <si>
    <t xml:space="preserve"> (214) 719-8530</t>
  </si>
  <si>
    <t xml:space="preserve"> (571) 703-2064</t>
  </si>
  <si>
    <t xml:space="preserve"> (650) 238-1964</t>
  </si>
  <si>
    <t xml:space="preserve"> (719) 803-5276</t>
  </si>
  <si>
    <t xml:space="preserve"> (716) 869-3749</t>
  </si>
  <si>
    <t xml:space="preserve"> (209) 433-7924</t>
  </si>
  <si>
    <t xml:space="preserve"> (816) 743-8492</t>
  </si>
  <si>
    <t xml:space="preserve"> (951) 797-0738</t>
  </si>
  <si>
    <t xml:space="preserve"> (512) 430-4374</t>
  </si>
  <si>
    <t xml:space="preserve"> (559) 522-1152</t>
  </si>
  <si>
    <t xml:space="preserve"> (614) 370-6392</t>
  </si>
  <si>
    <t xml:space="preserve"> (209) 148-6668</t>
  </si>
  <si>
    <t xml:space="preserve"> (585) 775-6952</t>
  </si>
  <si>
    <t xml:space="preserve"> (205) 133-0205</t>
  </si>
  <si>
    <t xml:space="preserve"> (713) 750-9202</t>
  </si>
  <si>
    <t xml:space="preserve"> (915) 476-5712</t>
  </si>
  <si>
    <t xml:space="preserve"> (719) 620-1128</t>
  </si>
  <si>
    <t xml:space="preserve"> (260) 613-2279</t>
  </si>
  <si>
    <t xml:space="preserve"> (516) 826-3780</t>
  </si>
  <si>
    <t xml:space="preserve"> (413) 691-2892</t>
  </si>
  <si>
    <t xml:space="preserve"> (804) 428-7292</t>
  </si>
  <si>
    <t xml:space="preserve"> (304) 532-7229</t>
  </si>
  <si>
    <t xml:space="preserve"> (937) 566-3449</t>
  </si>
  <si>
    <t xml:space="preserve"> (907) 267-1236</t>
  </si>
  <si>
    <t xml:space="preserve"> (615) 791-3142</t>
  </si>
  <si>
    <t xml:space="preserve"> (760) 706-9092</t>
  </si>
  <si>
    <t xml:space="preserve"> (704) 594-9047</t>
  </si>
  <si>
    <t xml:space="preserve"> (303) 242-3542</t>
  </si>
  <si>
    <t xml:space="preserve"> (203) 189-4256</t>
  </si>
  <si>
    <t xml:space="preserve"> (757) 537-3012</t>
  </si>
  <si>
    <t xml:space="preserve"> (907) 245-0601</t>
  </si>
  <si>
    <t xml:space="preserve"> (701) 503-1067</t>
  </si>
  <si>
    <t xml:space="preserve"> (812) 921-5458</t>
  </si>
  <si>
    <t xml:space="preserve"> (704) 888-5303</t>
  </si>
  <si>
    <t xml:space="preserve"> (256) 196-8054</t>
  </si>
  <si>
    <t xml:space="preserve"> (714) 895-0210</t>
  </si>
  <si>
    <t xml:space="preserve"> (636) 713-5124</t>
  </si>
  <si>
    <t xml:space="preserve"> (808) 815-5051</t>
  </si>
  <si>
    <t xml:space="preserve"> (951) 638-0879</t>
  </si>
  <si>
    <t xml:space="preserve"> (202) 632-9905</t>
  </si>
  <si>
    <t xml:space="preserve"> (713) 478-3937</t>
  </si>
  <si>
    <t xml:space="preserve"> (650) 947-8867</t>
  </si>
  <si>
    <t xml:space="preserve"> (915) 558-6109</t>
  </si>
  <si>
    <t xml:space="preserve"> (775) 346-9758</t>
  </si>
  <si>
    <t xml:space="preserve"> (682) 536-4473</t>
  </si>
  <si>
    <t xml:space="preserve"> (801) 886-5886</t>
  </si>
  <si>
    <t xml:space="preserve"> (305) 345-2788</t>
  </si>
  <si>
    <t xml:space="preserve"> (540) 905-2213</t>
  </si>
  <si>
    <t xml:space="preserve"> (515) 508-1573</t>
  </si>
  <si>
    <t xml:space="preserve"> (808) 815-3474</t>
  </si>
  <si>
    <t xml:space="preserve"> (754) 664-6126</t>
  </si>
  <si>
    <t xml:space="preserve"> (215) 771-6504</t>
  </si>
  <si>
    <t xml:space="preserve"> (203) 577-5788</t>
  </si>
  <si>
    <t xml:space="preserve"> (817) 785-7050</t>
  </si>
  <si>
    <t xml:space="preserve"> (423) 485-6650</t>
  </si>
  <si>
    <t xml:space="preserve"> (503) 774-7836</t>
  </si>
  <si>
    <t xml:space="preserve"> (405) 535-0273</t>
  </si>
  <si>
    <t xml:space="preserve"> (202) 503-9022</t>
  </si>
  <si>
    <t xml:space="preserve"> (336) 766-8518</t>
  </si>
  <si>
    <t xml:space="preserve"> (571) 238-0580</t>
  </si>
  <si>
    <t xml:space="preserve"> (262) 320-1474</t>
  </si>
  <si>
    <t xml:space="preserve"> (305) 419-8626</t>
  </si>
  <si>
    <t xml:space="preserve"> (262) 954-6859</t>
  </si>
  <si>
    <t xml:space="preserve"> (813) 801-0026</t>
  </si>
  <si>
    <t xml:space="preserve"> (334) 441-4420</t>
  </si>
  <si>
    <t xml:space="preserve"> (775) 947-1470</t>
  </si>
  <si>
    <t xml:space="preserve"> (478) 206-7670</t>
  </si>
  <si>
    <t xml:space="preserve"> (562) 132-7323</t>
  </si>
  <si>
    <t xml:space="preserve"> (315) 525-0805</t>
  </si>
  <si>
    <t xml:space="preserve"> (212) 630-8669</t>
  </si>
  <si>
    <t xml:space="preserve"> (617) 519-0419</t>
  </si>
  <si>
    <t xml:space="preserve"> (434) 738-7279</t>
  </si>
  <si>
    <t xml:space="preserve"> (214) 205-7809</t>
  </si>
  <si>
    <t xml:space="preserve"> (612) 683-3450</t>
  </si>
  <si>
    <t xml:space="preserve"> (517) 237-7606</t>
  </si>
  <si>
    <t xml:space="preserve"> (701) 560-2604</t>
  </si>
  <si>
    <t xml:space="preserve"> (405) 645-2204</t>
  </si>
  <si>
    <t xml:space="preserve"> (918) 720-2715</t>
  </si>
  <si>
    <t xml:space="preserve"> (734) 909-6836</t>
  </si>
  <si>
    <t xml:space="preserve"> (202) 328-7869</t>
  </si>
  <si>
    <t xml:space="preserve"> (602) 411-5038</t>
  </si>
  <si>
    <t xml:space="preserve"> (330) 112-0053</t>
  </si>
  <si>
    <t xml:space="preserve"> (901) 806-9640</t>
  </si>
  <si>
    <t xml:space="preserve"> (305) 802-3100</t>
  </si>
  <si>
    <t xml:space="preserve"> (773) 841-1261</t>
  </si>
  <si>
    <t xml:space="preserve"> (801) 581-0444</t>
  </si>
  <si>
    <t xml:space="preserve"> (518) 651-0940</t>
  </si>
  <si>
    <t xml:space="preserve"> (864) 694-6658</t>
  </si>
  <si>
    <t xml:space="preserve"> (914) 915-4328</t>
  </si>
  <si>
    <t xml:space="preserve"> (202) 137-6867</t>
  </si>
  <si>
    <t xml:space="preserve"> (806) 181-9003</t>
  </si>
  <si>
    <t xml:space="preserve"> (434) 821-8618</t>
  </si>
  <si>
    <t xml:space="preserve"> (540) 722-6065</t>
  </si>
  <si>
    <t xml:space="preserve"> (718) 311-6732</t>
  </si>
  <si>
    <t xml:space="preserve"> (801) 642-0352</t>
  </si>
  <si>
    <t xml:space="preserve"> (419) 996-2492</t>
  </si>
  <si>
    <t xml:space="preserve"> (626) 451-7397</t>
  </si>
  <si>
    <t xml:space="preserve"> (816) 578-2743</t>
  </si>
  <si>
    <t xml:space="preserve"> (817) 441-3285</t>
  </si>
  <si>
    <t xml:space="preserve"> (949) 869-7598</t>
  </si>
  <si>
    <t xml:space="preserve"> (516) 445-4950</t>
  </si>
  <si>
    <t xml:space="preserve"> (202) 650-1803</t>
  </si>
  <si>
    <t xml:space="preserve"> (646) 586-9964</t>
  </si>
  <si>
    <t xml:space="preserve"> (913) 108-5997</t>
  </si>
  <si>
    <t xml:space="preserve"> (916) 915-5069</t>
  </si>
  <si>
    <t xml:space="preserve"> (570) 873-3891</t>
  </si>
  <si>
    <t xml:space="preserve"> (336) 679-7755</t>
  </si>
  <si>
    <t xml:space="preserve"> (302) 746-8950</t>
  </si>
  <si>
    <t xml:space="preserve"> (808) 836-6023</t>
  </si>
  <si>
    <t xml:space="preserve"> (212) 586-1957</t>
  </si>
  <si>
    <t xml:space="preserve"> (513) 461-0440</t>
  </si>
  <si>
    <t xml:space="preserve"> (989) 215-5282</t>
  </si>
  <si>
    <t xml:space="preserve"> (307) 159-5237</t>
  </si>
  <si>
    <t xml:space="preserve"> (678) 222-0967</t>
  </si>
  <si>
    <t xml:space="preserve"> (916) 214-5665</t>
  </si>
  <si>
    <t xml:space="preserve"> (813) 619-0579</t>
  </si>
  <si>
    <t xml:space="preserve"> (808) 320-5976</t>
  </si>
  <si>
    <t xml:space="preserve"> (225) 484-4771</t>
  </si>
  <si>
    <t xml:space="preserve"> (612) 972-1256</t>
  </si>
  <si>
    <t xml:space="preserve"> (415) 923-7750</t>
  </si>
  <si>
    <t xml:space="preserve"> (704) 892-0605</t>
  </si>
  <si>
    <t xml:space="preserve"> (602) 260-2399</t>
  </si>
  <si>
    <t xml:space="preserve"> (212) 360-7479</t>
  </si>
  <si>
    <t xml:space="preserve"> (217) 146-0949</t>
  </si>
  <si>
    <t xml:space="preserve"> (520) 951-0585</t>
  </si>
  <si>
    <t xml:space="preserve"> (414) 703-7269</t>
  </si>
  <si>
    <t xml:space="preserve"> (954) 368-3867</t>
  </si>
  <si>
    <t xml:space="preserve"> (562) 516-6052</t>
  </si>
  <si>
    <t xml:space="preserve"> (814) 215-3753</t>
  </si>
  <si>
    <t xml:space="preserve"> (253) 638-4435</t>
  </si>
  <si>
    <t xml:space="preserve"> (571) 479-3812</t>
  </si>
  <si>
    <t xml:space="preserve"> (501) 899-4038</t>
  </si>
  <si>
    <t xml:space="preserve"> (775) 344-1930</t>
  </si>
  <si>
    <t xml:space="preserve"> (979) 206-8419</t>
  </si>
  <si>
    <t xml:space="preserve"> (972) 686-6332</t>
  </si>
  <si>
    <t xml:space="preserve"> (919) 448-8909</t>
  </si>
  <si>
    <t xml:space="preserve"> (917) 310-4684</t>
  </si>
  <si>
    <t xml:space="preserve"> (203) 768-3169</t>
  </si>
  <si>
    <t xml:space="preserve"> (419) 561-6809</t>
  </si>
  <si>
    <t xml:space="preserve"> (573) 758-1104</t>
  </si>
  <si>
    <t xml:space="preserve"> (260) 500-7893</t>
  </si>
  <si>
    <t xml:space="preserve"> (314) 572-2164</t>
  </si>
  <si>
    <t xml:space="preserve"> (208) 826-3825</t>
  </si>
  <si>
    <t xml:space="preserve"> (303) 516-4935</t>
  </si>
  <si>
    <t xml:space="preserve"> (502) 913-2943</t>
  </si>
  <si>
    <t xml:space="preserve"> (716) 790-4379</t>
  </si>
  <si>
    <t xml:space="preserve"> (617) 552-8968</t>
  </si>
  <si>
    <t xml:space="preserve"> (626) 268-7265</t>
  </si>
  <si>
    <t xml:space="preserve"> (202) 727-7464</t>
  </si>
  <si>
    <t xml:space="preserve"> (203) 722-1559</t>
  </si>
  <si>
    <t xml:space="preserve"> (941) 130-0581</t>
  </si>
  <si>
    <t xml:space="preserve"> (305) 898-4252</t>
  </si>
  <si>
    <t xml:space="preserve"> (404) 479-6402</t>
  </si>
  <si>
    <t xml:space="preserve"> (361) 383-8015</t>
  </si>
  <si>
    <t xml:space="preserve"> (808) 868-6669</t>
  </si>
  <si>
    <t xml:space="preserve"> (512) 635-4547</t>
  </si>
  <si>
    <t xml:space="preserve"> (410) 158-5285</t>
  </si>
  <si>
    <t xml:space="preserve"> (402) 659-3815</t>
  </si>
  <si>
    <t xml:space="preserve"> (513) 141-9892</t>
  </si>
  <si>
    <t xml:space="preserve"> (860) 182-4246</t>
  </si>
  <si>
    <t xml:space="preserve"> (704) 883-8274</t>
  </si>
  <si>
    <t xml:space="preserve"> (318) 839-1492</t>
  </si>
  <si>
    <t xml:space="preserve"> (702) 723-3139</t>
  </si>
  <si>
    <t xml:space="preserve"> (515) 216-0617</t>
  </si>
  <si>
    <t xml:space="preserve"> (330) 407-0631</t>
  </si>
  <si>
    <t xml:space="preserve"> (561) 413-7904</t>
  </si>
  <si>
    <t xml:space="preserve"> (319) 601-1652</t>
  </si>
  <si>
    <t xml:space="preserve"> (865) 238-4985</t>
  </si>
  <si>
    <t xml:space="preserve"> (913) 671-7118</t>
  </si>
  <si>
    <t xml:space="preserve"> (415) 176-8216</t>
  </si>
  <si>
    <t xml:space="preserve"> (205) 680-5859</t>
  </si>
  <si>
    <t xml:space="preserve"> (646) 561-0082</t>
  </si>
  <si>
    <t xml:space="preserve"> (915) 761-6081</t>
  </si>
  <si>
    <t xml:space="preserve"> (202) 698-9605</t>
  </si>
  <si>
    <t xml:space="preserve"> (561) 651-3098</t>
  </si>
  <si>
    <t xml:space="preserve"> (323) 848-5169</t>
  </si>
  <si>
    <t xml:space="preserve"> (410) 876-8486</t>
  </si>
  <si>
    <t xml:space="preserve"> (214) 507-8264</t>
  </si>
  <si>
    <t xml:space="preserve"> (614) 733-3977</t>
  </si>
  <si>
    <t xml:space="preserve"> (212) 724-3420</t>
  </si>
  <si>
    <t xml:space="preserve"> (617) 830-9474</t>
  </si>
  <si>
    <t xml:space="preserve"> (415) 960-7198</t>
  </si>
  <si>
    <t xml:space="preserve"> (317) 136-7045</t>
  </si>
  <si>
    <t xml:space="preserve"> (334) 193-6359</t>
  </si>
  <si>
    <t xml:space="preserve"> (214) 985-2470</t>
  </si>
  <si>
    <t xml:space="preserve"> (785) 398-5129</t>
  </si>
  <si>
    <t xml:space="preserve"> (903) 299-3053</t>
  </si>
  <si>
    <t xml:space="preserve"> (213) 474-2139</t>
  </si>
  <si>
    <t xml:space="preserve"> (318) 747-7610</t>
  </si>
  <si>
    <t xml:space="preserve"> (208) 760-1705</t>
  </si>
  <si>
    <t xml:space="preserve"> (760) 131-9436</t>
  </si>
  <si>
    <t xml:space="preserve"> (334) 191-0127</t>
  </si>
  <si>
    <t xml:space="preserve"> (336) 366-8873</t>
  </si>
  <si>
    <t xml:space="preserve"> (916) 623-2394</t>
  </si>
  <si>
    <t xml:space="preserve"> (512) 200-9234</t>
  </si>
  <si>
    <t xml:space="preserve"> (571) 250-3012</t>
  </si>
  <si>
    <t xml:space="preserve"> (803) 730-8217</t>
  </si>
  <si>
    <t xml:space="preserve"> (615) 747-8432</t>
  </si>
  <si>
    <t xml:space="preserve"> (623) 550-6050</t>
  </si>
  <si>
    <t xml:space="preserve"> (310) 210-6841</t>
  </si>
  <si>
    <t xml:space="preserve"> (757) 211-0153</t>
  </si>
  <si>
    <t xml:space="preserve"> (718) 586-2839</t>
  </si>
  <si>
    <t xml:space="preserve"> (801) 121-6042</t>
  </si>
  <si>
    <t xml:space="preserve"> (206) 848-3585</t>
  </si>
  <si>
    <t xml:space="preserve"> (432) 648-9589</t>
  </si>
  <si>
    <t xml:space="preserve"> (214) 200-7886</t>
  </si>
  <si>
    <t xml:space="preserve"> (937) 354-2653</t>
  </si>
  <si>
    <t xml:space="preserve"> (616) 966-1581</t>
  </si>
  <si>
    <t xml:space="preserve"> (217) 599-8947</t>
  </si>
  <si>
    <t xml:space="preserve"> (949) 121-4600</t>
  </si>
  <si>
    <t xml:space="preserve"> (443) 619-7953</t>
  </si>
  <si>
    <t xml:space="preserve"> (717) 990-3931</t>
  </si>
  <si>
    <t xml:space="preserve"> (469) 579-2051</t>
  </si>
  <si>
    <t xml:space="preserve"> (816) 987-4857</t>
  </si>
  <si>
    <t xml:space="preserve"> (217) 713-5108</t>
  </si>
  <si>
    <t xml:space="preserve"> (203) 568-7058</t>
  </si>
  <si>
    <t xml:space="preserve"> (404) 401-6865</t>
  </si>
  <si>
    <t xml:space="preserve"> (828) 769-0743</t>
  </si>
  <si>
    <t xml:space="preserve"> (714) 658-0310</t>
  </si>
  <si>
    <t xml:space="preserve"> (240) 598-3988</t>
  </si>
  <si>
    <t xml:space="preserve"> (612) 210-6966</t>
  </si>
  <si>
    <t xml:space="preserve"> (909) 614-0008</t>
  </si>
  <si>
    <t xml:space="preserve"> (585) 672-4256</t>
  </si>
  <si>
    <t xml:space="preserve"> (360) 389-5295</t>
  </si>
  <si>
    <t xml:space="preserve"> (202) 327-2217</t>
  </si>
  <si>
    <t xml:space="preserve"> (865) 655-9540</t>
  </si>
  <si>
    <t xml:space="preserve"> (304) 384-2939</t>
  </si>
  <si>
    <t xml:space="preserve"> (214) 700-0229</t>
  </si>
  <si>
    <t xml:space="preserve"> (530) 998-9789</t>
  </si>
  <si>
    <t xml:space="preserve"> (501) 732-3644</t>
  </si>
  <si>
    <t xml:space="preserve"> (732) 770-5368</t>
  </si>
  <si>
    <t xml:space="preserve"> (415) 414-0382</t>
  </si>
  <si>
    <t xml:space="preserve"> (337) 322-9762</t>
  </si>
  <si>
    <t xml:space="preserve"> (619) 481-1493</t>
  </si>
  <si>
    <t xml:space="preserve"> (626) 495-9253</t>
  </si>
  <si>
    <t xml:space="preserve"> (903) 801-9492</t>
  </si>
  <si>
    <t xml:space="preserve"> (937) 683-0925</t>
  </si>
  <si>
    <t xml:space="preserve"> (602) 598-9823</t>
  </si>
  <si>
    <t xml:space="preserve"> (402) 633-9913</t>
  </si>
  <si>
    <t xml:space="preserve"> (717) 414-0043</t>
  </si>
  <si>
    <t xml:space="preserve"> (504) 873-5980</t>
  </si>
  <si>
    <t xml:space="preserve"> (608) 617-1365</t>
  </si>
  <si>
    <t xml:space="preserve"> (304) 604-2131</t>
  </si>
  <si>
    <t xml:space="preserve"> (501) 136-0040</t>
  </si>
  <si>
    <t xml:space="preserve"> (907) 557-6903</t>
  </si>
  <si>
    <t xml:space="preserve"> (562) 331-4713</t>
  </si>
  <si>
    <t xml:space="preserve"> (330) 603-2373</t>
  </si>
  <si>
    <t xml:space="preserve"> (757) 614-2072</t>
  </si>
  <si>
    <t xml:space="preserve"> (601) 262-2557</t>
  </si>
  <si>
    <t xml:space="preserve"> (360) 347-6756</t>
  </si>
  <si>
    <t xml:space="preserve"> (916) 472-7804</t>
  </si>
  <si>
    <t xml:space="preserve"> (617) 535-7583</t>
  </si>
  <si>
    <t xml:space="preserve"> (785) 380-3311</t>
  </si>
  <si>
    <t xml:space="preserve"> (701) 417-3513</t>
  </si>
  <si>
    <t xml:space="preserve"> (832) 263-0050</t>
  </si>
  <si>
    <t xml:space="preserve"> (405) 720-9470</t>
  </si>
  <si>
    <t xml:space="preserve"> (716) 632-6865</t>
  </si>
  <si>
    <t xml:space="preserve"> (484) 131-2636</t>
  </si>
  <si>
    <t xml:space="preserve"> (419) 153-2104</t>
  </si>
  <si>
    <t xml:space="preserve"> (704) 256-1371</t>
  </si>
  <si>
    <t xml:space="preserve"> (206) 642-0902</t>
  </si>
  <si>
    <t xml:space="preserve"> (570) 223-3194</t>
  </si>
  <si>
    <t xml:space="preserve"> (585) 785-2424</t>
  </si>
  <si>
    <t xml:space="preserve"> (520) 126-8439</t>
  </si>
  <si>
    <t xml:space="preserve"> (612) 244-0885</t>
  </si>
  <si>
    <t xml:space="preserve"> (770) 330-7785</t>
  </si>
  <si>
    <t xml:space="preserve"> (865) 407-3871</t>
  </si>
  <si>
    <t xml:space="preserve"> (989) 565-9120</t>
  </si>
  <si>
    <t xml:space="preserve"> (904) 161-6088</t>
  </si>
  <si>
    <t xml:space="preserve"> (408) 775-2801</t>
  </si>
  <si>
    <t xml:space="preserve"> (404) 775-3251</t>
  </si>
  <si>
    <t xml:space="preserve"> (785) 654-9564</t>
  </si>
  <si>
    <t xml:space="preserve"> (913) 127-4257</t>
  </si>
  <si>
    <t xml:space="preserve"> (206) 775-4468</t>
  </si>
  <si>
    <t xml:space="preserve"> (585) 303-7337</t>
  </si>
  <si>
    <t xml:space="preserve"> (903) 455-7155</t>
  </si>
  <si>
    <t xml:space="preserve"> (917) 544-7136</t>
  </si>
  <si>
    <t xml:space="preserve"> (571) 867-8277</t>
  </si>
  <si>
    <t xml:space="preserve"> (804) 658-7521</t>
  </si>
  <si>
    <t xml:space="preserve"> (703) 230-2979</t>
  </si>
  <si>
    <t xml:space="preserve"> (801) 322-2923</t>
  </si>
  <si>
    <t xml:space="preserve"> (915) 581-0694</t>
  </si>
  <si>
    <t xml:space="preserve"> (754) 827-8970</t>
  </si>
  <si>
    <t xml:space="preserve"> (317) 595-9406</t>
  </si>
  <si>
    <t xml:space="preserve"> (414) 580-9714</t>
  </si>
  <si>
    <t xml:space="preserve"> (225) 116-2959</t>
  </si>
  <si>
    <t xml:space="preserve"> (203) 490-3839</t>
  </si>
  <si>
    <t xml:space="preserve"> (850) 517-1353</t>
  </si>
  <si>
    <t xml:space="preserve"> (616) 511-3898</t>
  </si>
  <si>
    <t xml:space="preserve"> (913) 598-3795</t>
  </si>
  <si>
    <t xml:space="preserve"> (607) 684-3969</t>
  </si>
  <si>
    <t xml:space="preserve"> (920) 518-4152</t>
  </si>
  <si>
    <t xml:space="preserve"> (336) 213-3687</t>
  </si>
  <si>
    <t xml:space="preserve"> (915) 676-6367</t>
  </si>
  <si>
    <t xml:space="preserve"> (216) 614-9325</t>
  </si>
  <si>
    <t xml:space="preserve"> (205) 468-0236</t>
  </si>
  <si>
    <t xml:space="preserve"> (320) 375-8504</t>
  </si>
  <si>
    <t xml:space="preserve"> (810) 202-8870</t>
  </si>
  <si>
    <t xml:space="preserve"> (314) 876-7205</t>
  </si>
  <si>
    <t xml:space="preserve"> (518) 562-5402</t>
  </si>
  <si>
    <t xml:space="preserve"> (863) 303-5561</t>
  </si>
  <si>
    <t xml:space="preserve"> (321) 156-1160</t>
  </si>
  <si>
    <t xml:space="preserve"> (713) 329-2578</t>
  </si>
  <si>
    <t xml:space="preserve"> (504) 611-3400</t>
  </si>
  <si>
    <t xml:space="preserve"> (405) 469-7785</t>
  </si>
  <si>
    <t xml:space="preserve"> (785) 366-9983</t>
  </si>
  <si>
    <t xml:space="preserve"> (217) 450-8384</t>
  </si>
  <si>
    <t xml:space="preserve"> (856) 793-3491</t>
  </si>
  <si>
    <t xml:space="preserve"> (206) 440-5750</t>
  </si>
  <si>
    <t xml:space="preserve"> (254) 597-0519</t>
  </si>
  <si>
    <t xml:space="preserve"> (804) 588-4160</t>
  </si>
  <si>
    <t xml:space="preserve"> (419) 138-9171</t>
  </si>
  <si>
    <t xml:space="preserve"> (304) 632-1951</t>
  </si>
  <si>
    <t xml:space="preserve"> (407) 225-7234</t>
  </si>
  <si>
    <t xml:space="preserve"> (214) 171-1701</t>
  </si>
  <si>
    <t xml:space="preserve"> (614) 162-7928</t>
  </si>
  <si>
    <t xml:space="preserve"> (517) 647-5356</t>
  </si>
  <si>
    <t xml:space="preserve"> (318) 218-5955</t>
  </si>
  <si>
    <t xml:space="preserve"> (408) 319-9787</t>
  </si>
  <si>
    <t xml:space="preserve"> (610) 156-1700</t>
  </si>
  <si>
    <t xml:space="preserve"> (410) 274-0692</t>
  </si>
  <si>
    <t xml:space="preserve"> (405) 290-3207</t>
  </si>
  <si>
    <t xml:space="preserve"> (646) 793-8756</t>
  </si>
  <si>
    <t xml:space="preserve"> (973) 380-3976</t>
  </si>
  <si>
    <t xml:space="preserve"> (203) 608-9937</t>
  </si>
  <si>
    <t xml:space="preserve"> (321) 828-8078</t>
  </si>
  <si>
    <t xml:space="preserve"> (859) 628-7241</t>
  </si>
  <si>
    <t xml:space="preserve"> (414) 429-0919</t>
  </si>
  <si>
    <t xml:space="preserve"> (281) 416-9557</t>
  </si>
  <si>
    <t xml:space="preserve"> (770) 714-7866</t>
  </si>
  <si>
    <t xml:space="preserve"> (865) 217-6208</t>
  </si>
  <si>
    <t xml:space="preserve"> (913) 466-8319</t>
  </si>
  <si>
    <t xml:space="preserve"> (954) 981-8804</t>
  </si>
  <si>
    <t xml:space="preserve"> (512) 333-9861</t>
  </si>
  <si>
    <t xml:space="preserve"> (216) 996-5932</t>
  </si>
  <si>
    <t xml:space="preserve"> (301) 879-4079</t>
  </si>
  <si>
    <t xml:space="preserve"> (318) 578-8039</t>
  </si>
  <si>
    <t xml:space="preserve"> (213) 234-9242</t>
  </si>
  <si>
    <t xml:space="preserve"> (919) 491-2772</t>
  </si>
  <si>
    <t xml:space="preserve"> (626) 635-6367</t>
  </si>
  <si>
    <t xml:space="preserve"> (804) 583-2067</t>
  </si>
  <si>
    <t xml:space="preserve"> (571) 317-3089</t>
  </si>
  <si>
    <t xml:space="preserve"> (775) 993-8273</t>
  </si>
  <si>
    <t xml:space="preserve"> (612) 477-9298</t>
  </si>
  <si>
    <t xml:space="preserve"> (915) 530-3435</t>
  </si>
  <si>
    <t xml:space="preserve"> (650) 712-0135</t>
  </si>
  <si>
    <t xml:space="preserve"> (206) 275-3973</t>
  </si>
  <si>
    <t xml:space="preserve"> (423) 903-3146</t>
  </si>
  <si>
    <t xml:space="preserve"> (614) 199-9032</t>
  </si>
  <si>
    <t xml:space="preserve"> (650) 799-2315</t>
  </si>
  <si>
    <t xml:space="preserve"> (415) 825-4799</t>
  </si>
  <si>
    <t xml:space="preserve"> (215) 308-0788</t>
  </si>
  <si>
    <t xml:space="preserve"> (314) 407-3962</t>
  </si>
  <si>
    <t xml:space="preserve"> (419) 597-8743</t>
  </si>
  <si>
    <t xml:space="preserve"> (412) 453-4798</t>
  </si>
  <si>
    <t xml:space="preserve"> (954) 385-1889</t>
  </si>
  <si>
    <t xml:space="preserve"> (318) 670-8027</t>
  </si>
  <si>
    <t xml:space="preserve"> (414) 811-7606</t>
  </si>
  <si>
    <t xml:space="preserve"> (754) 355-3802</t>
  </si>
  <si>
    <t xml:space="preserve"> (318) 820-6128</t>
  </si>
  <si>
    <t xml:space="preserve"> (916) 626-5223</t>
  </si>
  <si>
    <t xml:space="preserve"> (615) 549-8774</t>
  </si>
  <si>
    <t xml:space="preserve"> (701) 894-8081</t>
  </si>
  <si>
    <t xml:space="preserve"> (918) 203-3263</t>
  </si>
  <si>
    <t xml:space="preserve"> (646) 225-6560</t>
  </si>
  <si>
    <t xml:space="preserve"> (317) 439-5584</t>
  </si>
  <si>
    <t xml:space="preserve"> (503) 203-1484</t>
  </si>
  <si>
    <t xml:space="preserve"> (415) 968-9559</t>
  </si>
  <si>
    <t xml:space="preserve"> (412) 597-3861</t>
  </si>
  <si>
    <t xml:space="preserve"> (713) 418-6385</t>
  </si>
  <si>
    <t xml:space="preserve"> (817) 618-7085</t>
  </si>
  <si>
    <t xml:space="preserve"> (213) 241-8051</t>
  </si>
  <si>
    <t xml:space="preserve"> (570) 745-7589</t>
  </si>
  <si>
    <t xml:space="preserve"> (817) 793-6871</t>
  </si>
  <si>
    <t xml:space="preserve"> (816) 196-1729</t>
  </si>
  <si>
    <t xml:space="preserve"> (501) 772-4397</t>
  </si>
  <si>
    <t xml:space="preserve"> (814) 974-7878</t>
  </si>
  <si>
    <t xml:space="preserve"> (412) 297-2806</t>
  </si>
  <si>
    <t xml:space="preserve"> (786) 445-8879</t>
  </si>
  <si>
    <t xml:space="preserve"> (325) 276-3690</t>
  </si>
  <si>
    <t xml:space="preserve"> (518) 981-1531</t>
  </si>
  <si>
    <t xml:space="preserve"> (614) 781-0396</t>
  </si>
  <si>
    <t xml:space="preserve"> (951) 986-4062</t>
  </si>
  <si>
    <t xml:space="preserve"> (202) 931-2413</t>
  </si>
  <si>
    <t xml:space="preserve"> (419) 372-4746</t>
  </si>
  <si>
    <t xml:space="preserve"> (202) 284-7115</t>
  </si>
  <si>
    <t xml:space="preserve"> (408) 106-8863</t>
  </si>
  <si>
    <t xml:space="preserve"> (517) 163-7746</t>
  </si>
  <si>
    <t xml:space="preserve"> (713) 339-5547</t>
  </si>
  <si>
    <t xml:space="preserve"> (814) 359-4610</t>
  </si>
  <si>
    <t xml:space="preserve"> (601) 387-9366</t>
  </si>
  <si>
    <t xml:space="preserve"> (806) 376-6144</t>
  </si>
  <si>
    <t xml:space="preserve"> (919) 302-3228</t>
  </si>
  <si>
    <t xml:space="preserve"> (843) 243-1686</t>
  </si>
  <si>
    <t xml:space="preserve"> (315) 335-0182</t>
  </si>
  <si>
    <t xml:space="preserve"> (229) 111-7292</t>
  </si>
  <si>
    <t xml:space="preserve"> (913) 968-8024</t>
  </si>
  <si>
    <t xml:space="preserve"> (941) 779-2195</t>
  </si>
  <si>
    <t xml:space="preserve"> (610) 942-2790</t>
  </si>
  <si>
    <t xml:space="preserve"> (757) 101-9459</t>
  </si>
  <si>
    <t xml:space="preserve"> (316) 736-9645</t>
  </si>
  <si>
    <t xml:space="preserve"> (904) 330-1211</t>
  </si>
  <si>
    <t xml:space="preserve"> (713) 642-2082</t>
  </si>
  <si>
    <t xml:space="preserve"> (971) 254-5295</t>
  </si>
  <si>
    <t xml:space="preserve"> (650) 693-6904</t>
  </si>
  <si>
    <t xml:space="preserve"> (714) 917-8665</t>
  </si>
  <si>
    <t xml:space="preserve"> (408) 261-7902</t>
  </si>
  <si>
    <t xml:space="preserve"> (719) 937-4913</t>
  </si>
  <si>
    <t xml:space="preserve"> (561) 922-9845</t>
  </si>
  <si>
    <t xml:space="preserve"> (513) 966-3308</t>
  </si>
  <si>
    <t xml:space="preserve"> (314) 307-5250</t>
  </si>
  <si>
    <t xml:space="preserve"> (914) 524-1161</t>
  </si>
  <si>
    <t xml:space="preserve"> (410) 594-3041</t>
  </si>
  <si>
    <t xml:space="preserve"> (904) 875-3139</t>
  </si>
  <si>
    <t xml:space="preserve"> (305) 205-3682</t>
  </si>
  <si>
    <t xml:space="preserve"> (212) 163-1916</t>
  </si>
  <si>
    <t xml:space="preserve"> (864) 940-7075</t>
  </si>
  <si>
    <t xml:space="preserve"> (805) 975-3527</t>
  </si>
  <si>
    <t xml:space="preserve"> (314) 496-2561</t>
  </si>
  <si>
    <t xml:space="preserve"> (260) 280-7251</t>
  </si>
  <si>
    <t xml:space="preserve"> (952) 721-7276</t>
  </si>
  <si>
    <t xml:space="preserve"> (479) 494-1369</t>
  </si>
  <si>
    <t xml:space="preserve"> (209) 784-1969</t>
  </si>
  <si>
    <t xml:space="preserve"> (610) 316-8430</t>
  </si>
  <si>
    <t xml:space="preserve"> (325) 537-8835</t>
  </si>
  <si>
    <t xml:space="preserve"> (323) 878-8818</t>
  </si>
  <si>
    <t xml:space="preserve"> (517) 654-6004</t>
  </si>
  <si>
    <t xml:space="preserve"> (786) 470-1233</t>
  </si>
  <si>
    <t xml:space="preserve"> (562) 343-9707</t>
  </si>
  <si>
    <t xml:space="preserve"> (559) 791-5117</t>
  </si>
  <si>
    <t xml:space="preserve"> (646) 228-3492</t>
  </si>
  <si>
    <t xml:space="preserve"> (719) 241-4639</t>
  </si>
  <si>
    <t xml:space="preserve"> (562) 723-4457</t>
  </si>
  <si>
    <t xml:space="preserve"> (775) 223-5044</t>
  </si>
  <si>
    <t xml:space="preserve"> (702) 333-7442</t>
  </si>
  <si>
    <t xml:space="preserve"> (302) 620-1205</t>
  </si>
  <si>
    <t xml:space="preserve"> (702) 238-8287</t>
  </si>
  <si>
    <t xml:space="preserve"> (205) 681-2376</t>
  </si>
  <si>
    <t xml:space="preserve"> (209) 133-9447</t>
  </si>
  <si>
    <t xml:space="preserve"> (513) 743-7556</t>
  </si>
  <si>
    <t xml:space="preserve"> (503) 459-5544</t>
  </si>
  <si>
    <t xml:space="preserve"> (408) 546-0790</t>
  </si>
  <si>
    <t xml:space="preserve"> (901) 276-4141</t>
  </si>
  <si>
    <t xml:space="preserve"> (407) 154-6967</t>
  </si>
  <si>
    <t xml:space="preserve"> (313) 436-2249</t>
  </si>
  <si>
    <t xml:space="preserve"> (804) 531-4136</t>
  </si>
  <si>
    <t xml:space="preserve"> (682) 246-6139</t>
  </si>
  <si>
    <t xml:space="preserve"> (212) 998-0802</t>
  </si>
  <si>
    <t xml:space="preserve"> (682) 617-0470</t>
  </si>
  <si>
    <t xml:space="preserve"> (602) 619-0168</t>
  </si>
  <si>
    <t xml:space="preserve"> (214) 388-6754</t>
  </si>
  <si>
    <t xml:space="preserve"> (828) 464-2678</t>
  </si>
  <si>
    <t xml:space="preserve"> (406) 851-1244</t>
  </si>
  <si>
    <t xml:space="preserve"> (816) 213-5248</t>
  </si>
  <si>
    <t xml:space="preserve"> (817) 389-2294</t>
  </si>
  <si>
    <t xml:space="preserve"> (701) 278-8412</t>
  </si>
  <si>
    <t xml:space="preserve"> (214) 813-8745</t>
  </si>
  <si>
    <t xml:space="preserve"> (614) 894-2436</t>
  </si>
  <si>
    <t xml:space="preserve"> (512) 286-0114</t>
  </si>
  <si>
    <t xml:space="preserve"> (334) 451-9490</t>
  </si>
  <si>
    <t xml:space="preserve"> (303) 746-0415</t>
  </si>
  <si>
    <t xml:space="preserve"> (410) 273-2348</t>
  </si>
  <si>
    <t xml:space="preserve"> (754) 336-4224</t>
  </si>
  <si>
    <t xml:space="preserve"> (619) 728-2474</t>
  </si>
  <si>
    <t xml:space="preserve"> (972) 327-1194</t>
  </si>
  <si>
    <t xml:space="preserve"> (616) 449-5632</t>
  </si>
  <si>
    <t xml:space="preserve"> (786) 490-0037</t>
  </si>
  <si>
    <t xml:space="preserve"> (763) 806-0186</t>
  </si>
  <si>
    <t xml:space="preserve"> (678) 536-4251</t>
  </si>
  <si>
    <t xml:space="preserve"> (813) 621-3097</t>
  </si>
  <si>
    <t xml:space="preserve"> (305) 334-0992</t>
  </si>
  <si>
    <t xml:space="preserve"> (937) 925-7390</t>
  </si>
  <si>
    <t xml:space="preserve"> (312) 648-4940</t>
  </si>
  <si>
    <t xml:space="preserve"> (510) 973-7084</t>
  </si>
  <si>
    <t xml:space="preserve"> (360) 578-2262</t>
  </si>
  <si>
    <t xml:space="preserve"> (214) 931-4518</t>
  </si>
  <si>
    <t xml:space="preserve"> (540) 413-9605</t>
  </si>
  <si>
    <t xml:space="preserve"> (516) 513-7620</t>
  </si>
  <si>
    <t xml:space="preserve"> (714) 117-5483</t>
  </si>
  <si>
    <t xml:space="preserve"> (606) 824-3445</t>
  </si>
  <si>
    <t xml:space="preserve"> (813) 579-8389</t>
  </si>
  <si>
    <t xml:space="preserve"> (408) 211-2306</t>
  </si>
  <si>
    <t xml:space="preserve"> (360) 927-6561</t>
  </si>
  <si>
    <t xml:space="preserve"> (972) 782-4187</t>
  </si>
  <si>
    <t xml:space="preserve"> (763) 691-6777</t>
  </si>
  <si>
    <t xml:space="preserve"> (212) 500-7483</t>
  </si>
  <si>
    <t xml:space="preserve"> (915) 204-2588</t>
  </si>
  <si>
    <t xml:space="preserve"> (863) 490-5370</t>
  </si>
  <si>
    <t xml:space="preserve"> (405) 497-2199</t>
  </si>
  <si>
    <t xml:space="preserve"> (202) 877-3473</t>
  </si>
  <si>
    <t xml:space="preserve"> (770) 779-0007</t>
  </si>
  <si>
    <t xml:space="preserve"> (713) 984-5207</t>
  </si>
  <si>
    <t xml:space="preserve"> (202) 975-7723</t>
  </si>
  <si>
    <t xml:space="preserve"> (512) 819-1430</t>
  </si>
  <si>
    <t xml:space="preserve"> (602) 971-9708</t>
  </si>
  <si>
    <t xml:space="preserve"> (912) 191-6620</t>
  </si>
  <si>
    <t xml:space="preserve"> (505) 523-8113</t>
  </si>
  <si>
    <t xml:space="preserve"> (619) 602-9063</t>
  </si>
  <si>
    <t xml:space="preserve"> (850) 796-6812</t>
  </si>
  <si>
    <t xml:space="preserve"> (202) 710-9776</t>
  </si>
  <si>
    <t xml:space="preserve"> (772) 366-6549</t>
  </si>
  <si>
    <t xml:space="preserve"> (304) 834-9665</t>
  </si>
  <si>
    <t xml:space="preserve"> (215) 607-9440</t>
  </si>
  <si>
    <t xml:space="preserve"> (405) 615-0298</t>
  </si>
  <si>
    <t xml:space="preserve"> (239) 918-0943</t>
  </si>
  <si>
    <t xml:space="preserve"> (682) 812-1698</t>
  </si>
  <si>
    <t xml:space="preserve"> (402) 219-2018</t>
  </si>
  <si>
    <t xml:space="preserve"> (775) 814-9362</t>
  </si>
  <si>
    <t xml:space="preserve"> (321) 687-2352</t>
  </si>
  <si>
    <t xml:space="preserve"> (202) 973-9890</t>
  </si>
  <si>
    <t xml:space="preserve"> (831) 955-4716</t>
  </si>
  <si>
    <t xml:space="preserve"> (754) 219-4187</t>
  </si>
  <si>
    <t xml:space="preserve"> (571) 504-1175</t>
  </si>
  <si>
    <t xml:space="preserve"> (410) 991-5601</t>
  </si>
  <si>
    <t xml:space="preserve"> (404) 514-8311</t>
  </si>
  <si>
    <t xml:space="preserve"> (432) 765-8747</t>
  </si>
  <si>
    <t xml:space="preserve"> (954) 385-3551</t>
  </si>
  <si>
    <t xml:space="preserve"> (785) 211-7568</t>
  </si>
  <si>
    <t xml:space="preserve"> (530) 938-1204</t>
  </si>
  <si>
    <t xml:space="preserve"> (304) 897-5422</t>
  </si>
  <si>
    <t xml:space="preserve"> (610) 576-4733</t>
  </si>
  <si>
    <t xml:space="preserve"> (863) 742-5292</t>
  </si>
  <si>
    <t xml:space="preserve"> (701) 350-6149</t>
  </si>
  <si>
    <t xml:space="preserve"> (479) 898-5090</t>
  </si>
  <si>
    <t xml:space="preserve"> (863) 977-9033</t>
  </si>
  <si>
    <t xml:space="preserve"> (865) 228-1100</t>
  </si>
  <si>
    <t xml:space="preserve"> (213) 813-1072</t>
  </si>
  <si>
    <t xml:space="preserve"> (954) 431-7206</t>
  </si>
  <si>
    <t xml:space="preserve"> (312) 585-2288</t>
  </si>
  <si>
    <t xml:space="preserve"> (561) 371-1596</t>
  </si>
  <si>
    <t xml:space="preserve"> (916) 300-4433</t>
  </si>
  <si>
    <t xml:space="preserve"> (828) 335-1268</t>
  </si>
  <si>
    <t xml:space="preserve"> (304) 620-6008</t>
  </si>
  <si>
    <t xml:space="preserve"> (713) 976-5419</t>
  </si>
  <si>
    <t xml:space="preserve"> (202) 790-0537</t>
  </si>
  <si>
    <t xml:space="preserve"> (862) 925-5943</t>
  </si>
  <si>
    <t xml:space="preserve"> (206) 705-3979</t>
  </si>
  <si>
    <t xml:space="preserve"> (303) 606-9146</t>
  </si>
  <si>
    <t xml:space="preserve"> (815) 382-1966</t>
  </si>
  <si>
    <t xml:space="preserve"> (406) 972-9050</t>
  </si>
  <si>
    <t xml:space="preserve"> (404) 916-1168</t>
  </si>
  <si>
    <t xml:space="preserve"> (918) 228-6949</t>
  </si>
  <si>
    <t xml:space="preserve"> (209) 103-3933</t>
  </si>
  <si>
    <t xml:space="preserve"> (415) 613-5939</t>
  </si>
  <si>
    <t xml:space="preserve"> (251) 291-1195</t>
  </si>
  <si>
    <t xml:space="preserve"> (415) 757-3377</t>
  </si>
  <si>
    <t xml:space="preserve"> (212) 198-9134</t>
  </si>
  <si>
    <t xml:space="preserve"> (303) 808-6803</t>
  </si>
  <si>
    <t xml:space="preserve"> (619) 353-0412</t>
  </si>
  <si>
    <t xml:space="preserve"> (718) 461-3002</t>
  </si>
  <si>
    <t xml:space="preserve"> (253) 509-6510</t>
  </si>
  <si>
    <t xml:space="preserve"> (269) 398-0766</t>
  </si>
  <si>
    <t xml:space="preserve"> (832) 733-7027</t>
  </si>
  <si>
    <t xml:space="preserve"> (513) 635-0251</t>
  </si>
  <si>
    <t xml:space="preserve"> (559) 761-5288</t>
  </si>
  <si>
    <t xml:space="preserve"> (612) 870-1604</t>
  </si>
  <si>
    <t xml:space="preserve"> (915) 776-4578</t>
  </si>
  <si>
    <t xml:space="preserve"> (515) 261-2295</t>
  </si>
  <si>
    <t xml:space="preserve"> (971) 467-6353</t>
  </si>
  <si>
    <t xml:space="preserve"> (832) 392-5010</t>
  </si>
  <si>
    <t xml:space="preserve"> (919) 456-9860</t>
  </si>
  <si>
    <t xml:space="preserve"> (617) 201-1702</t>
  </si>
  <si>
    <t xml:space="preserve"> (202) 479-4238</t>
  </si>
  <si>
    <t xml:space="preserve"> (518) 905-1184</t>
  </si>
  <si>
    <t xml:space="preserve"> (520) 567-8210</t>
  </si>
  <si>
    <t xml:space="preserve"> (334) 368-9435</t>
  </si>
  <si>
    <t xml:space="preserve"> (907) 873-3538</t>
  </si>
  <si>
    <t xml:space="preserve"> (786) 201-0196</t>
  </si>
  <si>
    <t xml:space="preserve"> (859) 572-4305</t>
  </si>
  <si>
    <t xml:space="preserve"> (616) 851-0525</t>
  </si>
  <si>
    <t xml:space="preserve"> (515) 821-3701</t>
  </si>
  <si>
    <t xml:space="preserve"> (512) 118-8603</t>
  </si>
  <si>
    <t xml:space="preserve"> (626) 704-3749</t>
  </si>
  <si>
    <t xml:space="preserve"> (202) 969-6382</t>
  </si>
  <si>
    <t xml:space="preserve"> (971) 936-3214</t>
  </si>
  <si>
    <t xml:space="preserve"> (202) 572-0994</t>
  </si>
  <si>
    <t xml:space="preserve"> (305) 267-4961</t>
  </si>
  <si>
    <t xml:space="preserve"> (405) 369-5173</t>
  </si>
  <si>
    <t xml:space="preserve"> (815) 758-8653</t>
  </si>
  <si>
    <t xml:space="preserve"> (334) 881-9178</t>
  </si>
  <si>
    <t xml:space="preserve"> (626) 968-5148</t>
  </si>
  <si>
    <t xml:space="preserve"> (312) 880-3388</t>
  </si>
  <si>
    <t xml:space="preserve"> (281) 648-9915</t>
  </si>
  <si>
    <t xml:space="preserve"> (231) 416-9594</t>
  </si>
  <si>
    <t xml:space="preserve"> (202) 315-8135</t>
  </si>
  <si>
    <t xml:space="preserve"> (478) 568-4944</t>
  </si>
  <si>
    <t xml:space="preserve"> (318) 129-0806</t>
  </si>
  <si>
    <t xml:space="preserve"> (253) 974-5538</t>
  </si>
  <si>
    <t xml:space="preserve"> (915) 920-9318</t>
  </si>
  <si>
    <t xml:space="preserve"> (205) 866-7629</t>
  </si>
  <si>
    <t xml:space="preserve"> (302) 159-1841</t>
  </si>
  <si>
    <t xml:space="preserve"> (717) 323-3451</t>
  </si>
  <si>
    <t xml:space="preserve"> (915) 844-8777</t>
  </si>
  <si>
    <t xml:space="preserve"> (314) 143-0842</t>
  </si>
  <si>
    <t xml:space="preserve"> (479) 381-2689</t>
  </si>
  <si>
    <t xml:space="preserve"> (615) 958-6287</t>
  </si>
  <si>
    <t xml:space="preserve"> (202) 883-2832</t>
  </si>
  <si>
    <t xml:space="preserve"> (240) 449-8992</t>
  </si>
  <si>
    <t xml:space="preserve"> (518) 618-9919</t>
  </si>
  <si>
    <t xml:space="preserve"> (859) 101-4742</t>
  </si>
  <si>
    <t xml:space="preserve"> (619) 944-5888</t>
  </si>
  <si>
    <t xml:space="preserve"> (347) 311-2289</t>
  </si>
  <si>
    <t xml:space="preserve"> (352) 173-9191</t>
  </si>
  <si>
    <t xml:space="preserve"> (305) 787-2810</t>
  </si>
  <si>
    <t xml:space="preserve"> (865) 959-4075</t>
  </si>
  <si>
    <t xml:space="preserve"> (817) 813-2784</t>
  </si>
  <si>
    <t xml:space="preserve"> (850) 410-9647</t>
  </si>
  <si>
    <t xml:space="preserve"> (253) 735-5179</t>
  </si>
  <si>
    <t xml:space="preserve"> (260) 735-9621</t>
  </si>
  <si>
    <t xml:space="preserve"> (806) 227-6812</t>
  </si>
  <si>
    <t xml:space="preserve"> (202) 793-3951</t>
  </si>
  <si>
    <t xml:space="preserve"> (301) 396-9701</t>
  </si>
  <si>
    <t xml:space="preserve"> (608) 138-8374</t>
  </si>
  <si>
    <t xml:space="preserve"> (936) 783-5732</t>
  </si>
  <si>
    <t xml:space="preserve"> (817) 407-3513</t>
  </si>
  <si>
    <t xml:space="preserve"> (614) 706-1246</t>
  </si>
  <si>
    <t xml:space="preserve"> (303) 637-0326</t>
  </si>
  <si>
    <t xml:space="preserve"> (386) 573-2575</t>
  </si>
  <si>
    <t xml:space="preserve"> (636) 143-8338</t>
  </si>
  <si>
    <t xml:space="preserve"> (858) 976-1767</t>
  </si>
  <si>
    <t xml:space="preserve"> (423) 297-8063</t>
  </si>
  <si>
    <t xml:space="preserve"> (215) 872-6809</t>
  </si>
  <si>
    <t xml:space="preserve"> (469) 573-8379</t>
  </si>
  <si>
    <t xml:space="preserve"> (479) 204-9111</t>
  </si>
  <si>
    <t xml:space="preserve"> (719) 416-9560</t>
  </si>
  <si>
    <t xml:space="preserve"> (562) 679-4750</t>
  </si>
  <si>
    <t xml:space="preserve"> (913) 396-4653</t>
  </si>
  <si>
    <t xml:space="preserve"> (698) 362-9201</t>
  </si>
  <si>
    <t xml:space="preserve"> (507) 574-3034</t>
  </si>
  <si>
    <t xml:space="preserve"> (733) 405-3302</t>
  </si>
  <si>
    <t xml:space="preserve"> (751) 346-0399</t>
  </si>
  <si>
    <t xml:space="preserve"> (803) 587-0026</t>
  </si>
  <si>
    <t xml:space="preserve"> (928) 869-1762</t>
  </si>
  <si>
    <t xml:space="preserve"> (125) 815-7345</t>
  </si>
  <si>
    <t xml:space="preserve"> (467) 720-7274</t>
  </si>
  <si>
    <t xml:space="preserve"> (248) 428-7978</t>
  </si>
  <si>
    <t xml:space="preserve"> (359) 134-1550</t>
  </si>
  <si>
    <t xml:space="preserve"> (569) 458-9673</t>
  </si>
  <si>
    <t xml:space="preserve"> (809) 128-0755</t>
  </si>
  <si>
    <t xml:space="preserve"> (576) 222-5069</t>
  </si>
  <si>
    <t xml:space="preserve"> (338) 743-8327</t>
  </si>
  <si>
    <t xml:space="preserve"> (641) 846-7654</t>
  </si>
  <si>
    <t xml:space="preserve"> (766) 141-6317</t>
  </si>
  <si>
    <t xml:space="preserve"> (266) 235-5189</t>
  </si>
  <si>
    <t xml:space="preserve"> (521) 138-4331</t>
  </si>
  <si>
    <t xml:space="preserve"> (190) 188-4918</t>
  </si>
  <si>
    <t xml:space="preserve"> (792) 857-4513</t>
  </si>
  <si>
    <t xml:space="preserve"> (900) 633-2359</t>
  </si>
  <si>
    <t xml:space="preserve"> (850) 901-7902</t>
  </si>
  <si>
    <t xml:space="preserve"> (994) 611-5746</t>
  </si>
  <si>
    <t xml:space="preserve"> (472) 791-2507</t>
  </si>
  <si>
    <t xml:space="preserve"> (885) 555-9183</t>
  </si>
  <si>
    <t xml:space="preserve"> (471) 184-7815</t>
  </si>
  <si>
    <t xml:space="preserve"> (479) 865-9222</t>
  </si>
  <si>
    <t xml:space="preserve"> (669) 355-6726</t>
  </si>
  <si>
    <t xml:space="preserve"> (232) 652-5145</t>
  </si>
  <si>
    <t xml:space="preserve"> (540) 480-2145</t>
  </si>
  <si>
    <t xml:space="preserve"> (807) 911-7640</t>
  </si>
  <si>
    <t xml:space="preserve"> (885) 827-8865</t>
  </si>
  <si>
    <t xml:space="preserve"> (649) 297-0884</t>
  </si>
  <si>
    <t xml:space="preserve"> (829) 808-4788</t>
  </si>
  <si>
    <t xml:space="preserve"> (343) 455-4020</t>
  </si>
  <si>
    <t xml:space="preserve"> (444) 423-0673</t>
  </si>
  <si>
    <t xml:space="preserve"> (382) 208-0531</t>
  </si>
  <si>
    <t xml:space="preserve"> (336) 656-6944</t>
  </si>
  <si>
    <t xml:space="preserve"> (259) 651-4128</t>
  </si>
  <si>
    <t xml:space="preserve"> (262) 842-7103</t>
  </si>
  <si>
    <t xml:space="preserve"> (968) 887-1849</t>
  </si>
  <si>
    <t xml:space="preserve"> (522) 527-0155</t>
  </si>
  <si>
    <t xml:space="preserve"> (360) 805-4030</t>
  </si>
  <si>
    <t xml:space="preserve"> (484) 159-9549</t>
  </si>
  <si>
    <t xml:space="preserve"> (460) 272-4069</t>
  </si>
  <si>
    <t xml:space="preserve"> (950) 306-4776</t>
  </si>
  <si>
    <t xml:space="preserve"> (772) 127-7148</t>
  </si>
  <si>
    <t xml:space="preserve"> (215) 420-1467</t>
  </si>
  <si>
    <t xml:space="preserve"> (232) 377-5407</t>
  </si>
  <si>
    <t xml:space="preserve"> (239) 197-6142</t>
  </si>
  <si>
    <t xml:space="preserve"> (764) 294-5957</t>
  </si>
  <si>
    <t xml:space="preserve"> (677) 415-3920</t>
  </si>
  <si>
    <t xml:space="preserve"> (973) 320-9537</t>
  </si>
  <si>
    <t xml:space="preserve"> (376) 165-2897</t>
  </si>
  <si>
    <t xml:space="preserve"> (736) 602-8469</t>
  </si>
  <si>
    <t xml:space="preserve"> (895) 566-0110</t>
  </si>
  <si>
    <t xml:space="preserve"> (540) 432-8009</t>
  </si>
  <si>
    <t xml:space="preserve"> (959) 389-1521</t>
  </si>
  <si>
    <t xml:space="preserve"> (709) 884-1892</t>
  </si>
  <si>
    <t xml:space="preserve"> (456) 630-8490</t>
  </si>
  <si>
    <t xml:space="preserve"> (310) 256-3698</t>
  </si>
  <si>
    <t xml:space="preserve"> (138) 323-3320</t>
  </si>
  <si>
    <t xml:space="preserve"> (860) 359-7907</t>
  </si>
  <si>
    <t xml:space="preserve"> (374) 810-4528</t>
  </si>
  <si>
    <t xml:space="preserve"> (997) 520-7802</t>
  </si>
  <si>
    <t xml:space="preserve"> (972) 241-3434</t>
  </si>
  <si>
    <t xml:space="preserve"> (452) 975-6438</t>
  </si>
  <si>
    <t xml:space="preserve"> (209) 764-2690</t>
  </si>
  <si>
    <t xml:space="preserve"> (343) 889-4565</t>
  </si>
  <si>
    <t xml:space="preserve"> (160) 183-4278</t>
  </si>
  <si>
    <t xml:space="preserve"> (954) 293-8675</t>
  </si>
  <si>
    <t xml:space="preserve"> (715) 989-0283</t>
  </si>
  <si>
    <t xml:space="preserve"> (866) 707-2603</t>
  </si>
  <si>
    <t xml:space="preserve"> (537) 360-4393</t>
  </si>
  <si>
    <t xml:space="preserve"> (284) 183-7528</t>
  </si>
  <si>
    <t xml:space="preserve"> (316) 279-4429</t>
  </si>
  <si>
    <t xml:space="preserve"> (963) 987-6580</t>
  </si>
  <si>
    <t xml:space="preserve"> (361) 732-3444</t>
  </si>
  <si>
    <t xml:space="preserve"> (953) 333-8754</t>
  </si>
  <si>
    <t xml:space="preserve"> (652) 208-7526</t>
  </si>
  <si>
    <t xml:space="preserve"> (921) 742-1111</t>
  </si>
  <si>
    <t xml:space="preserve"> (351) 897-2630</t>
  </si>
  <si>
    <t xml:space="preserve"> (147) 609-3789</t>
  </si>
  <si>
    <t xml:space="preserve"> (428) 656-7060</t>
  </si>
  <si>
    <t xml:space="preserve"> (782) 457-9198</t>
  </si>
  <si>
    <t xml:space="preserve"> (930) 704-1778</t>
  </si>
  <si>
    <t xml:space="preserve"> (439) 947-1816</t>
  </si>
  <si>
    <t xml:space="preserve"> (620) 657-2946</t>
  </si>
  <si>
    <t xml:space="preserve"> (287) 780-1746</t>
  </si>
  <si>
    <t xml:space="preserve"> (777) 856-8236</t>
  </si>
  <si>
    <t xml:space="preserve"> (573) 561-9754</t>
  </si>
  <si>
    <t xml:space="preserve"> (847) 447-7835</t>
  </si>
  <si>
    <t xml:space="preserve"> (445) 224-6111</t>
  </si>
  <si>
    <t xml:space="preserve"> (765) 345-5590</t>
  </si>
  <si>
    <t xml:space="preserve"> (773) 225-6216</t>
  </si>
  <si>
    <t xml:space="preserve"> (390) 459-9269</t>
  </si>
  <si>
    <t xml:space="preserve"> (410) 713-0145</t>
  </si>
  <si>
    <t xml:space="preserve"> (214) 406-4884</t>
  </si>
  <si>
    <t xml:space="preserve"> (861) 791-0313</t>
  </si>
  <si>
    <t xml:space="preserve"> (915) 742-6707</t>
  </si>
  <si>
    <t xml:space="preserve"> (388) 882-1500</t>
  </si>
  <si>
    <t xml:space="preserve"> (849) 645-1593</t>
  </si>
  <si>
    <t xml:space="preserve"> (587) 270-6561</t>
  </si>
  <si>
    <t xml:space="preserve"> (458) 634-2269</t>
  </si>
  <si>
    <t xml:space="preserve"> (278) 873-4395</t>
  </si>
  <si>
    <t xml:space="preserve"> (203) 716-7239</t>
  </si>
  <si>
    <t xml:space="preserve"> (789) 442-3189</t>
  </si>
  <si>
    <t xml:space="preserve"> (675) 503-7567</t>
  </si>
  <si>
    <t xml:space="preserve"> (176) 447-3656</t>
  </si>
  <si>
    <t xml:space="preserve"> (773) 508-6581</t>
  </si>
  <si>
    <t xml:space="preserve"> (549) 358-7019</t>
  </si>
  <si>
    <t xml:space="preserve"> (955) 108-0675</t>
  </si>
  <si>
    <t xml:space="preserve"> (526) 215-2582</t>
  </si>
  <si>
    <t xml:space="preserve"> (640) 110-9801</t>
  </si>
  <si>
    <t xml:space="preserve"> (500) 164-9392</t>
  </si>
  <si>
    <t xml:space="preserve"> (836) 436-1472</t>
  </si>
  <si>
    <t xml:space="preserve"> (552) 867-2244</t>
  </si>
  <si>
    <t xml:space="preserve"> (581) 217-6697</t>
  </si>
  <si>
    <t xml:space="preserve"> (947) 836-2302</t>
  </si>
  <si>
    <t xml:space="preserve"> (783) 893-0842</t>
  </si>
  <si>
    <t xml:space="preserve"> (724) 224-5556</t>
  </si>
  <si>
    <t xml:space="preserve"> (239) 716-2717</t>
  </si>
  <si>
    <t xml:space="preserve"> (476) 525-5512</t>
  </si>
  <si>
    <t xml:space="preserve"> (878) 618-9723</t>
  </si>
  <si>
    <t xml:space="preserve"> (350) 974-1489</t>
  </si>
  <si>
    <t xml:space="preserve"> (731) 124-0228</t>
  </si>
  <si>
    <t xml:space="preserve"> (848) 172-8155</t>
  </si>
  <si>
    <t xml:space="preserve"> (706) 448-6304</t>
  </si>
  <si>
    <t xml:space="preserve"> (182) 469-0985</t>
  </si>
  <si>
    <t xml:space="preserve"> (252) 896-2096</t>
  </si>
  <si>
    <t xml:space="preserve"> (693) 290-4775</t>
  </si>
  <si>
    <t xml:space="preserve"> (392) 503-8132</t>
  </si>
  <si>
    <t xml:space="preserve"> (177) 260-5076</t>
  </si>
  <si>
    <t xml:space="preserve"> (247) 225-8003</t>
  </si>
  <si>
    <t xml:space="preserve"> (547) 590-3103</t>
  </si>
  <si>
    <t xml:space="preserve"> (331) 777-9556</t>
  </si>
  <si>
    <t xml:space="preserve"> (389) 895-0886</t>
  </si>
  <si>
    <t xml:space="preserve"> (738) 660-4264</t>
  </si>
  <si>
    <t xml:space="preserve"> (872) 383-2829</t>
  </si>
  <si>
    <t xml:space="preserve"> (494) 875-2364</t>
  </si>
  <si>
    <t xml:space="preserve"> (610) 153-1208</t>
  </si>
  <si>
    <t xml:space="preserve"> (878) 199-6257</t>
  </si>
  <si>
    <t xml:space="preserve"> (638) 528-2467</t>
  </si>
  <si>
    <t xml:space="preserve"> (564) 507-1056</t>
  </si>
  <si>
    <t xml:space="preserve"> (522) 740-3583</t>
  </si>
  <si>
    <t xml:space="preserve"> (237) 377-1917</t>
  </si>
  <si>
    <t xml:space="preserve"> (418) 372-8139</t>
  </si>
  <si>
    <t xml:space="preserve"> (911) 807-7254</t>
  </si>
  <si>
    <t xml:space="preserve"> (257) 759-9950</t>
  </si>
  <si>
    <t xml:space="preserve"> (387) 464-9544</t>
  </si>
  <si>
    <t xml:space="preserve"> (512) 340-9049</t>
  </si>
  <si>
    <t xml:space="preserve"> (131) 485-2183</t>
  </si>
  <si>
    <t xml:space="preserve"> (841) 988-2775</t>
  </si>
  <si>
    <t xml:space="preserve"> (373) 897-1797</t>
  </si>
  <si>
    <t xml:space="preserve"> (570) 683-9517</t>
  </si>
  <si>
    <t xml:space="preserve"> (847) 377-8172</t>
  </si>
  <si>
    <t xml:space="preserve"> (494) 148-6095</t>
  </si>
  <si>
    <t xml:space="preserve"> (749) 987-9016</t>
  </si>
  <si>
    <t xml:space="preserve"> (610) 826-3107</t>
  </si>
  <si>
    <t xml:space="preserve"> (271) 881-4912</t>
  </si>
  <si>
    <t xml:space="preserve"> (788) 686-0408</t>
  </si>
  <si>
    <t xml:space="preserve"> (572) 727-1868</t>
  </si>
  <si>
    <t xml:space="preserve"> (933) 508-3795</t>
  </si>
  <si>
    <t xml:space="preserve"> (148) 635-3706</t>
  </si>
  <si>
    <t xml:space="preserve"> (200) 860-6521</t>
  </si>
  <si>
    <t xml:space="preserve"> (141) 640-7113</t>
  </si>
  <si>
    <t xml:space="preserve"> (138) 190-7521</t>
  </si>
  <si>
    <t xml:space="preserve"> (876) 508-3376</t>
  </si>
  <si>
    <t xml:space="preserve"> (411) 344-1320</t>
  </si>
  <si>
    <t xml:space="preserve"> (341) 297-2539</t>
  </si>
  <si>
    <t xml:space="preserve"> (236) 517-2586</t>
  </si>
  <si>
    <t xml:space="preserve"> (627) 552-5656</t>
  </si>
  <si>
    <t xml:space="preserve"> (520) 402-1303</t>
  </si>
  <si>
    <t xml:space="preserve"> (336) 257-7415</t>
  </si>
  <si>
    <t xml:space="preserve"> (292) 975-0144</t>
  </si>
  <si>
    <t xml:space="preserve"> (607) 596-3921</t>
  </si>
  <si>
    <t xml:space="preserve"> (185) 319-5850</t>
  </si>
  <si>
    <t xml:space="preserve"> (540) 353-5754</t>
  </si>
  <si>
    <t xml:space="preserve"> (898) 129-9218</t>
  </si>
  <si>
    <t xml:space="preserve"> (739) 768-8321</t>
  </si>
  <si>
    <t xml:space="preserve"> (792) 626-3977</t>
  </si>
  <si>
    <t xml:space="preserve"> (116) 714-6469</t>
  </si>
  <si>
    <t xml:space="preserve"> (830) 367-6129</t>
  </si>
  <si>
    <t xml:space="preserve"> (160) 225-1993</t>
  </si>
  <si>
    <t xml:space="preserve"> (677) 694-1404</t>
  </si>
  <si>
    <t xml:space="preserve"> (618) 634-9365</t>
  </si>
  <si>
    <t xml:space="preserve"> (123) 755-7484</t>
  </si>
  <si>
    <t xml:space="preserve"> (810) 927-9266</t>
  </si>
  <si>
    <t>Brazil</t>
  </si>
  <si>
    <t>China</t>
  </si>
  <si>
    <t>X</t>
  </si>
  <si>
    <t>Y</t>
  </si>
  <si>
    <t>Sum of Sales2</t>
  </si>
  <si>
    <t>Amount</t>
  </si>
  <si>
    <t>Max</t>
  </si>
  <si>
    <t>Without Max</t>
  </si>
  <si>
    <t>Count</t>
  </si>
  <si>
    <t>Count %</t>
  </si>
  <si>
    <t>Month</t>
  </si>
  <si>
    <t>Year</t>
  </si>
  <si>
    <t>Target Sales</t>
  </si>
  <si>
    <t>Sum of Target Sales</t>
  </si>
  <si>
    <t>Income</t>
  </si>
  <si>
    <t>Target</t>
  </si>
  <si>
    <t>May</t>
  </si>
  <si>
    <t>Sep</t>
  </si>
  <si>
    <t>Jun</t>
  </si>
  <si>
    <t>Jul</t>
  </si>
  <si>
    <t>Aug</t>
  </si>
  <si>
    <t>Jan</t>
  </si>
  <si>
    <t>Mar</t>
  </si>
  <si>
    <t>Oct</t>
  </si>
  <si>
    <t>Apr</t>
  </si>
  <si>
    <t>Dec</t>
  </si>
  <si>
    <t>Feb</t>
  </si>
  <si>
    <t>Nov</t>
  </si>
  <si>
    <t>Sum of Quantity2</t>
  </si>
  <si>
    <t>Arabica</t>
  </si>
  <si>
    <t>Excelsa</t>
  </si>
  <si>
    <t>Liberica</t>
  </si>
  <si>
    <t>Robusta</t>
  </si>
  <si>
    <t>Sales %</t>
  </si>
  <si>
    <t>Count of Coffee Type Name</t>
  </si>
  <si>
    <t>Count of Order ID</t>
  </si>
  <si>
    <t>Count of Order ID2</t>
  </si>
  <si>
    <t>Row Labels</t>
  </si>
  <si>
    <t>Sales by Country: Scatter Plot</t>
  </si>
  <si>
    <t>Dual Layer Donut Chart Depicting Income vs. Target Income</t>
  </si>
  <si>
    <t>Sales by Month with Line Chart and Coffee Type</t>
  </si>
  <si>
    <t>Donut Chart Depicting the Use of a Loyatly Card with Orders</t>
  </si>
  <si>
    <t>Breakdown of Sales by Country then Coffee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</si>
</sst>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0.0"/>
    <numFmt numFmtId="165" formatCode="dd\-mmm\-yyyy"/>
    <numFmt numFmtId="166" formatCode="0.0\ &quot;kg&quot;"/>
    <numFmt numFmtId="167" formatCode="_-[$$-409]* #,##0.00_ ;_-[$$-409]* \-#,##0.00\ ;_-[$$-409]* &quot;-&quot;??_ ;_-@_ "/>
    <numFmt numFmtId="168" formatCode="_(* #,##0_);_(* \(#,##0\);_(* &quot;-&quot;??_);_(@_)"/>
  </numFmts>
  <fonts count="9" x14ac:knownFonts="1">
    <font>
      <sz val="11"/>
      <color theme="1"/>
      <name val="Aptos Narrow"/>
      <family val="2"/>
      <scheme val="minor"/>
    </font>
    <font>
      <sz val="11"/>
      <color indexed="8"/>
      <name val="Calibri"/>
      <family val="2"/>
    </font>
    <font>
      <sz val="11"/>
      <color theme="1"/>
      <name val="Aptos Narrow"/>
      <family val="2"/>
      <scheme val="minor"/>
    </font>
    <font>
      <b/>
      <sz val="11"/>
      <color theme="0"/>
      <name val="Arial"/>
      <family val="2"/>
    </font>
    <font>
      <sz val="11"/>
      <color theme="1"/>
      <name val="Arial"/>
      <family val="2"/>
    </font>
    <font>
      <sz val="11"/>
      <color rgb="FF3D2D1C"/>
      <name val="Aptos Narrow"/>
      <family val="2"/>
      <scheme val="minor"/>
    </font>
    <font>
      <sz val="11"/>
      <color rgb="FF9DE38F"/>
      <name val="Aptos Narrow"/>
      <family val="2"/>
      <scheme val="minor"/>
    </font>
    <font>
      <sz val="11"/>
      <color theme="0"/>
      <name val="Aptos Narrow"/>
      <family val="2"/>
      <scheme val="minor"/>
    </font>
    <font>
      <sz val="11"/>
      <color theme="0"/>
      <name val="Aptos Narrow (Body)"/>
    </font>
  </fonts>
  <fills count="5">
    <fill>
      <patternFill patternType="none"/>
    </fill>
    <fill>
      <patternFill patternType="gray125"/>
    </fill>
    <fill>
      <patternFill patternType="solid">
        <fgColor theme="1"/>
        <bgColor indexed="64"/>
      </patternFill>
    </fill>
    <fill>
      <patternFill patternType="solid">
        <fgColor rgb="FF3D2E1D"/>
        <bgColor indexed="64"/>
      </patternFill>
    </fill>
    <fill>
      <patternFill patternType="solid">
        <fgColor rgb="FF9DE38F"/>
        <bgColor indexed="64"/>
      </patternFill>
    </fill>
  </fills>
  <borders count="2">
    <border>
      <left/>
      <right/>
      <top/>
      <bottom/>
      <diagonal/>
    </border>
    <border>
      <left/>
      <right style="thin">
        <color indexed="64"/>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1" fillId="0" borderId="0" xfId="0" applyFont="1" applyAlignment="1">
      <alignment horizontal="left" vertical="center"/>
    </xf>
    <xf numFmtId="0" fontId="0" fillId="0" borderId="0" xfId="0" applyAlignment="1">
      <alignment horizontal="left"/>
    </xf>
    <xf numFmtId="0" fontId="3" fillId="2" borderId="0" xfId="0" applyFont="1" applyFill="1" applyAlignment="1">
      <alignment horizontal="center" vertical="center"/>
    </xf>
    <xf numFmtId="0" fontId="4" fillId="0" borderId="0" xfId="0" applyFont="1" applyAlignment="1">
      <alignment horizontal="center" vertical="center"/>
    </xf>
    <xf numFmtId="10" fontId="0" fillId="0" borderId="0" xfId="0" applyNumberFormat="1"/>
    <xf numFmtId="43" fontId="0" fillId="0" borderId="0" xfId="1" applyFont="1"/>
    <xf numFmtId="9" fontId="0" fillId="0" borderId="0" xfId="2" applyFont="1"/>
    <xf numFmtId="168" fontId="0" fillId="0" borderId="0" xfId="1" applyNumberFormat="1" applyFont="1"/>
    <xf numFmtId="0" fontId="0" fillId="3" borderId="0" xfId="0" applyFill="1"/>
    <xf numFmtId="168" fontId="0" fillId="0" borderId="0" xfId="0" applyNumberFormat="1"/>
    <xf numFmtId="0" fontId="0" fillId="0" borderId="0" xfId="2" applyNumberFormat="1" applyFont="1"/>
    <xf numFmtId="0" fontId="0" fillId="3" borderId="0" xfId="0" applyFill="1" applyAlignment="1">
      <alignment horizontal="center"/>
    </xf>
    <xf numFmtId="0" fontId="0" fillId="0" borderId="1" xfId="0" applyBorder="1"/>
    <xf numFmtId="10" fontId="0" fillId="0" borderId="0" xfId="2" applyNumberFormat="1" applyFont="1"/>
    <xf numFmtId="0" fontId="5" fillId="3" borderId="0" xfId="0" applyFont="1" applyFill="1"/>
    <xf numFmtId="0" fontId="0" fillId="0" borderId="0" xfId="0" applyAlignment="1">
      <alignment horizontal="left" indent="1"/>
    </xf>
    <xf numFmtId="0" fontId="0" fillId="4" borderId="0" xfId="0" applyFill="1"/>
    <xf numFmtId="0" fontId="6" fillId="4" borderId="0" xfId="0" applyFont="1" applyFill="1"/>
    <xf numFmtId="0" fontId="6" fillId="4" borderId="1" xfId="0" applyFont="1" applyFill="1" applyBorder="1"/>
    <xf numFmtId="168" fontId="6" fillId="4" borderId="0" xfId="1" applyNumberFormat="1" applyFont="1" applyFill="1"/>
    <xf numFmtId="9" fontId="6" fillId="4" borderId="0" xfId="2" applyFont="1" applyFill="1"/>
    <xf numFmtId="0" fontId="7" fillId="4" borderId="0" xfId="0" applyFont="1" applyFill="1"/>
    <xf numFmtId="0" fontId="8" fillId="4" borderId="0" xfId="0" applyFont="1" applyFill="1"/>
  </cellXfs>
  <cellStyles count="3">
    <cellStyle name="Comma" xfId="1" builtinId="3"/>
    <cellStyle name="Normal" xfId="0" builtinId="0"/>
    <cellStyle name="Percent" xfId="2" builtinId="5"/>
  </cellStyles>
  <dxfs count="2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4" formatCode="0.00%"/>
    </dxf>
    <dxf>
      <numFmt numFmtId="168" formatCode="_(* #,##0_);_(* \(#,##0\);_(* &quot;-&quot;??_);_(@_)"/>
    </dxf>
    <dxf>
      <numFmt numFmtId="14" formatCode="0.00%"/>
    </dxf>
    <dxf>
      <numFmt numFmtId="168" formatCode="_(* #,##0_);_(* \(#,##0\);_(* &quot;-&quot;??_);_(@_)"/>
    </dxf>
    <dxf>
      <numFmt numFmtId="168" formatCode="_(* #,##0_);_(* \(#,##0\);_(* &quot;-&quot;??_);_(@_)"/>
    </dxf>
    <dxf>
      <numFmt numFmtId="14" formatCode="0.00%"/>
    </dxf>
    <dxf>
      <numFmt numFmtId="168" formatCode="_(* #,##0_);_(* \(#,##0\);_(* &quot;-&quot;??_);_(@_)"/>
    </dxf>
    <dxf>
      <numFmt numFmtId="168" formatCode="_(* #,##0_);_(* \(#,##0\);_(* &quot;-&quot;??_);_(@_)"/>
    </dxf>
    <dxf>
      <font>
        <b/>
        <i val="0"/>
        <sz val="11"/>
        <color theme="0"/>
        <name val="Aptos Narrow"/>
        <family val="2"/>
        <scheme val="minor"/>
      </font>
      <border>
        <left style="thin">
          <color theme="0"/>
        </left>
        <right style="thin">
          <color theme="0"/>
        </right>
        <top style="thin">
          <color theme="0"/>
        </top>
        <bottom style="thin">
          <color theme="0"/>
        </bottom>
      </border>
    </dxf>
    <dxf>
      <font>
        <b val="0"/>
        <i val="0"/>
        <sz val="11"/>
        <color theme="0"/>
        <name val="Aptos Narrow"/>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Aptos Narrow"/>
        <family val="2"/>
        <scheme val="minor"/>
      </font>
    </dxf>
    <dxf>
      <font>
        <b val="0"/>
        <i val="0"/>
        <strike val="0"/>
        <u val="none"/>
        <color theme="0"/>
        <name val="Aptos Narrow"/>
        <family val="2"/>
        <scheme val="minor"/>
      </font>
      <fill>
        <patternFill>
          <bgColor rgb="FF3D2D1C"/>
        </patternFill>
      </fill>
    </dxf>
  </dxfs>
  <tableStyles count="2" defaultTableStyle="TableStyleMedium2" defaultPivotStyle="PivotStyleMedium9">
    <tableStyle name="Purple Slicer" pivot="0" table="0" count="6" xr9:uid="{0D6A57F5-F81C-452B-8ED5-5EFFEB47873E}">
      <tableStyleElement type="wholeTable" dxfId="25"/>
      <tableStyleElement type="headerRow" dxfId="24"/>
    </tableStyle>
    <tableStyle name="Purple Timeline Style" pivot="0" table="0" count="8" xr9:uid="{2BCDEBA7-DFDF-4FE1-9353-EF4303F16C40}">
      <tableStyleElement type="wholeTable" dxfId="23"/>
      <tableStyleElement type="headerRow" dxfId="22"/>
    </tableStyle>
  </tableStyles>
  <colors>
    <mruColors>
      <color rgb="FF9DE38F"/>
      <color rgb="FF00CA09"/>
      <color rgb="FFFDABEF"/>
      <color rgb="FF406951"/>
      <color rgb="FF44544E"/>
      <color rgb="FFB900A6"/>
      <color rgb="FF00B600"/>
      <color rgb="FF1EE590"/>
      <color rgb="FF3D2D1C"/>
      <color rgb="FF7CF4E4"/>
    </mruColors>
  </colors>
  <extLst>
    <ext xmlns:x14="http://schemas.microsoft.com/office/spreadsheetml/2009/9/main" uri="{46F421CA-312F-682f-3DD2-61675219B42D}">
      <x14:dxfs count="4">
        <dxf>
          <font>
            <b/>
            <i val="0"/>
            <color theme="0"/>
            <name val="Aptos Narrow"/>
            <family val="2"/>
            <scheme val="minor"/>
          </font>
          <border>
            <left style="thin">
              <color theme="0"/>
            </left>
            <right style="thin">
              <color theme="0"/>
            </right>
            <top style="thin">
              <color theme="0"/>
            </top>
            <bottom style="thin">
              <color theme="0"/>
            </bottom>
          </border>
        </dxf>
        <dxf>
          <font>
            <b/>
            <i val="0"/>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dxf>
          <font>
            <b val="0"/>
            <i val="0"/>
            <strike/>
            <color theme="0" tint="-4.9989318521683403E-2"/>
            <name val="Aptos Narrow"/>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Aptos Narrow"/>
            <family val="2"/>
            <scheme val="minor"/>
          </font>
        </dxf>
        <dxf>
          <font>
            <b/>
            <i val="0"/>
            <sz val="9"/>
            <color theme="0"/>
            <name val="Aptos Narrow"/>
            <family val="2"/>
            <scheme val="minor"/>
          </font>
        </dxf>
        <dxf>
          <font>
            <b/>
            <i val="0"/>
            <sz val="9"/>
            <color theme="0"/>
            <name val="Aptos Narrow"/>
            <family val="2"/>
            <scheme val="minor"/>
          </font>
        </dxf>
        <dxf>
          <font>
            <b/>
            <i val="0"/>
            <sz val="10"/>
            <color theme="0"/>
            <name val="Aptos Narrow"/>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6000">
                  <a:srgbClr val="00CA09"/>
                </a:gs>
                <a:gs pos="0">
                  <a:srgbClr val="7CF4E4"/>
                </a:gs>
              </a:gsLst>
              <a:lin ang="5400000" scaled="0"/>
            </a:gradFill>
            <a:ln w="139700">
              <a:solidFill>
                <a:srgbClr val="3D2D1C"/>
              </a:solidFill>
            </a:ln>
          </c:spPr>
          <c:dPt>
            <c:idx val="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1-548F-394C-BFF6-3D86EE49FC9E}"/>
              </c:ext>
            </c:extLst>
          </c:dPt>
          <c:dPt>
            <c:idx val="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3-548F-394C-BFF6-3D86EE49FC9E}"/>
              </c:ext>
            </c:extLst>
          </c:dPt>
          <c:dPt>
            <c:idx val="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5-548F-394C-BFF6-3D86EE49FC9E}"/>
              </c:ext>
            </c:extLst>
          </c:dPt>
          <c:dPt>
            <c:idx val="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7-548F-394C-BFF6-3D86EE49FC9E}"/>
              </c:ext>
            </c:extLst>
          </c:dPt>
          <c:dPt>
            <c:idx val="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9-548F-394C-BFF6-3D86EE49FC9E}"/>
              </c:ext>
            </c:extLst>
          </c:dPt>
          <c:dPt>
            <c:idx val="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B-548F-394C-BFF6-3D86EE49FC9E}"/>
              </c:ext>
            </c:extLst>
          </c:dPt>
          <c:dPt>
            <c:idx val="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D-548F-394C-BFF6-3D86EE49FC9E}"/>
              </c:ext>
            </c:extLst>
          </c:dPt>
          <c:dPt>
            <c:idx val="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F-548F-394C-BFF6-3D86EE49FC9E}"/>
              </c:ext>
            </c:extLst>
          </c:dPt>
          <c:dPt>
            <c:idx val="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1-548F-394C-BFF6-3D86EE49FC9E}"/>
              </c:ext>
            </c:extLst>
          </c:dPt>
          <c:dPt>
            <c:idx val="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3-548F-394C-BFF6-3D86EE49FC9E}"/>
              </c:ext>
            </c:extLst>
          </c:dPt>
          <c:dPt>
            <c:idx val="1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5-548F-394C-BFF6-3D86EE49FC9E}"/>
              </c:ext>
            </c:extLst>
          </c:dPt>
          <c:dPt>
            <c:idx val="1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7-548F-394C-BFF6-3D86EE49FC9E}"/>
              </c:ext>
            </c:extLst>
          </c:dPt>
          <c:dPt>
            <c:idx val="1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9-548F-394C-BFF6-3D86EE49FC9E}"/>
              </c:ext>
            </c:extLst>
          </c:dPt>
          <c:dPt>
            <c:idx val="1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B-548F-394C-BFF6-3D86EE49FC9E}"/>
              </c:ext>
            </c:extLst>
          </c:dPt>
          <c:dPt>
            <c:idx val="1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D-548F-394C-BFF6-3D86EE49FC9E}"/>
              </c:ext>
            </c:extLst>
          </c:dPt>
          <c:dPt>
            <c:idx val="1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F-548F-394C-BFF6-3D86EE49FC9E}"/>
              </c:ext>
            </c:extLst>
          </c:dPt>
          <c:dPt>
            <c:idx val="1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1-548F-394C-BFF6-3D86EE49FC9E}"/>
              </c:ext>
            </c:extLst>
          </c:dPt>
          <c:dPt>
            <c:idx val="1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3-548F-394C-BFF6-3D86EE49FC9E}"/>
              </c:ext>
            </c:extLst>
          </c:dPt>
          <c:dPt>
            <c:idx val="1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5-548F-394C-BFF6-3D86EE49FC9E}"/>
              </c:ext>
            </c:extLst>
          </c:dPt>
          <c:dPt>
            <c:idx val="1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7-548F-394C-BFF6-3D86EE49FC9E}"/>
              </c:ext>
            </c:extLst>
          </c:dPt>
          <c:dPt>
            <c:idx val="2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9-548F-394C-BFF6-3D86EE49FC9E}"/>
              </c:ext>
            </c:extLst>
          </c:dPt>
          <c:dPt>
            <c:idx val="2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B-548F-394C-BFF6-3D86EE49FC9E}"/>
              </c:ext>
            </c:extLst>
          </c:dPt>
          <c:dPt>
            <c:idx val="2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D-548F-394C-BFF6-3D86EE49FC9E}"/>
              </c:ext>
            </c:extLst>
          </c:dPt>
          <c:dPt>
            <c:idx val="2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F-548F-394C-BFF6-3D86EE49FC9E}"/>
              </c:ext>
            </c:extLst>
          </c:dPt>
          <c:dPt>
            <c:idx val="2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1-548F-394C-BFF6-3D86EE49FC9E}"/>
              </c:ext>
            </c:extLst>
          </c:dPt>
          <c:dPt>
            <c:idx val="2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3-548F-394C-BFF6-3D86EE49FC9E}"/>
              </c:ext>
            </c:extLst>
          </c:dPt>
          <c:dPt>
            <c:idx val="2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5-548F-394C-BFF6-3D86EE49FC9E}"/>
              </c:ext>
            </c:extLst>
          </c:dPt>
          <c:dPt>
            <c:idx val="2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7-548F-394C-BFF6-3D86EE49FC9E}"/>
              </c:ext>
            </c:extLst>
          </c:dPt>
          <c:dPt>
            <c:idx val="2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9-548F-394C-BFF6-3D86EE49FC9E}"/>
              </c:ext>
            </c:extLst>
          </c:dPt>
          <c:dPt>
            <c:idx val="2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B-548F-394C-BFF6-3D86EE49FC9E}"/>
              </c:ext>
            </c:extLst>
          </c:dPt>
          <c:dPt>
            <c:idx val="3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D-548F-394C-BFF6-3D86EE49FC9E}"/>
              </c:ext>
            </c:extLst>
          </c:dPt>
          <c:dPt>
            <c:idx val="3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F-548F-394C-BFF6-3D86EE49FC9E}"/>
              </c:ext>
            </c:extLst>
          </c:dPt>
          <c:dPt>
            <c:idx val="3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1-548F-394C-BFF6-3D86EE49FC9E}"/>
              </c:ext>
            </c:extLst>
          </c:dPt>
          <c:dPt>
            <c:idx val="3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3-548F-394C-BFF6-3D86EE49FC9E}"/>
              </c:ext>
            </c:extLst>
          </c:dPt>
          <c:dPt>
            <c:idx val="3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5-548F-394C-BFF6-3D86EE49FC9E}"/>
              </c:ext>
            </c:extLst>
          </c:dPt>
          <c:dPt>
            <c:idx val="3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7-548F-394C-BFF6-3D86EE49FC9E}"/>
              </c:ext>
            </c:extLst>
          </c:dPt>
          <c:dPt>
            <c:idx val="3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9-548F-394C-BFF6-3D86EE49FC9E}"/>
              </c:ext>
            </c:extLst>
          </c:dPt>
          <c:dPt>
            <c:idx val="3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B-548F-394C-BFF6-3D86EE49FC9E}"/>
              </c:ext>
            </c:extLst>
          </c:dPt>
          <c:dPt>
            <c:idx val="3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D-548F-394C-BFF6-3D86EE49FC9E}"/>
              </c:ext>
            </c:extLst>
          </c:dPt>
          <c:dPt>
            <c:idx val="3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F-548F-394C-BFF6-3D86EE49FC9E}"/>
              </c:ext>
            </c:extLst>
          </c:dPt>
          <c:dPt>
            <c:idx val="4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1-548F-394C-BFF6-3D86EE49FC9E}"/>
              </c:ext>
            </c:extLst>
          </c:dPt>
          <c:dPt>
            <c:idx val="4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3-548F-394C-BFF6-3D86EE49FC9E}"/>
              </c:ext>
            </c:extLst>
          </c:dPt>
          <c:dPt>
            <c:idx val="4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5-548F-394C-BFF6-3D86EE49FC9E}"/>
              </c:ext>
            </c:extLst>
          </c:dPt>
          <c:dPt>
            <c:idx val="4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7-548F-394C-BFF6-3D86EE49FC9E}"/>
              </c:ext>
            </c:extLst>
          </c:dPt>
          <c:dPt>
            <c:idx val="4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9-548F-394C-BFF6-3D86EE49FC9E}"/>
              </c:ext>
            </c:extLst>
          </c:dPt>
          <c:dPt>
            <c:idx val="4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B-548F-394C-BFF6-3D86EE49FC9E}"/>
              </c:ext>
            </c:extLst>
          </c:dPt>
          <c:dPt>
            <c:idx val="4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D-548F-394C-BFF6-3D86EE49FC9E}"/>
              </c:ext>
            </c:extLst>
          </c:dPt>
          <c:dPt>
            <c:idx val="4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F-548F-394C-BFF6-3D86EE49FC9E}"/>
              </c:ext>
            </c:extLst>
          </c:dPt>
          <c:dPt>
            <c:idx val="4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1-548F-394C-BFF6-3D86EE49FC9E}"/>
              </c:ext>
            </c:extLst>
          </c:dPt>
          <c:dPt>
            <c:idx val="4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3-548F-394C-BFF6-3D86EE49FC9E}"/>
              </c:ext>
            </c:extLst>
          </c:dPt>
          <c:dPt>
            <c:idx val="5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5-548F-394C-BFF6-3D86EE49FC9E}"/>
              </c:ext>
            </c:extLst>
          </c:dPt>
          <c:dPt>
            <c:idx val="5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7-548F-394C-BFF6-3D86EE49FC9E}"/>
              </c:ext>
            </c:extLst>
          </c:dPt>
          <c:dPt>
            <c:idx val="5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9-548F-394C-BFF6-3D86EE49FC9E}"/>
              </c:ext>
            </c:extLst>
          </c:dPt>
          <c:dPt>
            <c:idx val="5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B-548F-394C-BFF6-3D86EE49FC9E}"/>
              </c:ext>
            </c:extLst>
          </c:dPt>
          <c:dPt>
            <c:idx val="5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D-548F-394C-BFF6-3D86EE49FC9E}"/>
              </c:ext>
            </c:extLst>
          </c:dPt>
          <c:dPt>
            <c:idx val="5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F-548F-394C-BFF6-3D86EE49FC9E}"/>
              </c:ext>
            </c:extLst>
          </c:dPt>
          <c:dPt>
            <c:idx val="5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71-548F-394C-BFF6-3D86EE49FC9E}"/>
              </c:ext>
            </c:extLst>
          </c:dPt>
          <c:dPt>
            <c:idx val="5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73-548F-394C-BFF6-3D86EE49FC9E}"/>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548F-394C-BFF6-3D86EE49FC9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7CF4E4">
                  <a:alpha val="0"/>
                </a:srgbClr>
              </a:solidFill>
              <a:ln w="19050">
                <a:noFill/>
              </a:ln>
              <a:effectLst/>
            </c:spPr>
            <c:extLst>
              <c:ext xmlns:c16="http://schemas.microsoft.com/office/drawing/2014/chart" uri="{C3380CC4-5D6E-409C-BE32-E72D297353CC}">
                <c16:uniqueId val="{00000001-16A5-E542-9AC7-E2B68D9F20A4}"/>
              </c:ext>
            </c:extLst>
          </c:dPt>
          <c:dPt>
            <c:idx val="1"/>
            <c:bubble3D val="0"/>
            <c:spPr>
              <a:solidFill>
                <a:srgbClr val="3D2D1C">
                  <a:alpha val="72211"/>
                </a:srgbClr>
              </a:solidFill>
              <a:ln w="19050">
                <a:noFill/>
              </a:ln>
              <a:effectLst/>
            </c:spPr>
            <c:extLst>
              <c:ext xmlns:c16="http://schemas.microsoft.com/office/drawing/2014/chart" uri="{C3380CC4-5D6E-409C-BE32-E72D297353CC}">
                <c16:uniqueId val="{00000002-16A5-E542-9AC7-E2B68D9F20A4}"/>
              </c:ext>
            </c:extLst>
          </c:dPt>
          <c:val>
            <c:numRef>
              <c:f>pvt_tables!$U$4:$V$4</c:f>
              <c:numCache>
                <c:formatCode>0%</c:formatCode>
                <c:ptCount val="2"/>
                <c:pt idx="0">
                  <c:v>0.82268710237131271</c:v>
                </c:pt>
                <c:pt idx="1">
                  <c:v>0.17731289762868729</c:v>
                </c:pt>
              </c:numCache>
            </c:numRef>
          </c:val>
          <c:extLst>
            <c:ext xmlns:c16="http://schemas.microsoft.com/office/drawing/2014/chart" uri="{C3380CC4-5D6E-409C-BE32-E72D297353CC}">
              <c16:uniqueId val="{00000000-16A5-E542-9AC7-E2B68D9F20A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7CF4E4">
                  <a:alpha val="0"/>
                </a:srgbClr>
              </a:solidFill>
              <a:ln w="19050">
                <a:noFill/>
              </a:ln>
              <a:effectLst/>
            </c:spPr>
            <c:extLst>
              <c:ext xmlns:c16="http://schemas.microsoft.com/office/drawing/2014/chart" uri="{C3380CC4-5D6E-409C-BE32-E72D297353CC}">
                <c16:uniqueId val="{00000001-F6DA-494D-B6F1-63C7F1639CFC}"/>
              </c:ext>
            </c:extLst>
          </c:dPt>
          <c:dPt>
            <c:idx val="1"/>
            <c:bubble3D val="0"/>
            <c:spPr>
              <a:solidFill>
                <a:srgbClr val="3D2D1C">
                  <a:alpha val="72211"/>
                </a:srgbClr>
              </a:solidFill>
              <a:ln w="19050">
                <a:noFill/>
              </a:ln>
              <a:effectLst/>
            </c:spPr>
            <c:extLst>
              <c:ext xmlns:c16="http://schemas.microsoft.com/office/drawing/2014/chart" uri="{C3380CC4-5D6E-409C-BE32-E72D297353CC}">
                <c16:uniqueId val="{00000003-F6DA-494D-B6F1-63C7F1639CFC}"/>
              </c:ext>
            </c:extLst>
          </c:dPt>
          <c:val>
            <c:numRef>
              <c:f>pvt_tables!$U$4:$V$4</c:f>
              <c:numCache>
                <c:formatCode>0%</c:formatCode>
                <c:ptCount val="2"/>
                <c:pt idx="0">
                  <c:v>0.82268710237131271</c:v>
                </c:pt>
                <c:pt idx="1">
                  <c:v>0.17731289762868729</c:v>
                </c:pt>
              </c:numCache>
            </c:numRef>
          </c:val>
          <c:extLst>
            <c:ext xmlns:c16="http://schemas.microsoft.com/office/drawing/2014/chart" uri="{C3380CC4-5D6E-409C-BE32-E72D297353CC}">
              <c16:uniqueId val="{00000004-F6DA-494D-B6F1-63C7F1639CF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Dashboard.xlsx]pvt_tables!PivotTable2</c:name>
    <c:fmtId val="10"/>
  </c:pivotSource>
  <c:chart>
    <c:autoTitleDeleted val="0"/>
    <c:pivotFmts>
      <c:pivotFmt>
        <c:idx val="0"/>
        <c:spPr>
          <a:solidFill>
            <a:schemeClr val="accent1"/>
          </a:solidFill>
          <a:ln w="12700" cap="rnd">
            <a:solidFill>
              <a:srgbClr val="008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2000">
                <a:srgbClr val="008E00"/>
              </a:gs>
              <a:gs pos="100000">
                <a:srgbClr val="44544E"/>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2000">
                <a:srgbClr val="008E00"/>
              </a:gs>
              <a:gs pos="100000">
                <a:srgbClr val="44544E"/>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008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2000">
                <a:srgbClr val="008E00">
                  <a:alpha val="83621"/>
                </a:srgbClr>
              </a:gs>
              <a:gs pos="100000">
                <a:srgbClr val="008E00">
                  <a:alpha val="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rgbClr val="008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pvt_tables!$AA$3</c:f>
              <c:strCache>
                <c:ptCount val="1"/>
                <c:pt idx="0">
                  <c:v>Sum of Sales2</c:v>
                </c:pt>
              </c:strCache>
            </c:strRef>
          </c:tx>
          <c:spPr>
            <a:gradFill flip="none" rotWithShape="1">
              <a:gsLst>
                <a:gs pos="32000">
                  <a:srgbClr val="008E00">
                    <a:alpha val="83621"/>
                  </a:srgbClr>
                </a:gs>
                <a:gs pos="100000">
                  <a:srgbClr val="008E00">
                    <a:alpha val="0"/>
                  </a:srgbClr>
                </a:gs>
              </a:gsLst>
              <a:lin ang="5400000" scaled="0"/>
              <a:tileRect/>
            </a:gradFill>
            <a:ln>
              <a:noFill/>
            </a:ln>
            <a:effectLst/>
          </c:spPr>
          <c:cat>
            <c:strRef>
              <c:f>pvt_tables!$Y$4:$Y$15</c:f>
              <c:strCache>
                <c:ptCount val="12"/>
                <c:pt idx="0">
                  <c:v>May</c:v>
                </c:pt>
                <c:pt idx="1">
                  <c:v>Sep</c:v>
                </c:pt>
                <c:pt idx="2">
                  <c:v>Jun</c:v>
                </c:pt>
                <c:pt idx="3">
                  <c:v>Jul</c:v>
                </c:pt>
                <c:pt idx="4">
                  <c:v>Aug</c:v>
                </c:pt>
                <c:pt idx="5">
                  <c:v>Jan</c:v>
                </c:pt>
                <c:pt idx="6">
                  <c:v>Mar</c:v>
                </c:pt>
                <c:pt idx="7">
                  <c:v>Oct</c:v>
                </c:pt>
                <c:pt idx="8">
                  <c:v>Apr</c:v>
                </c:pt>
                <c:pt idx="9">
                  <c:v>Dec</c:v>
                </c:pt>
                <c:pt idx="10">
                  <c:v>Feb</c:v>
                </c:pt>
                <c:pt idx="11">
                  <c:v>Nov</c:v>
                </c:pt>
              </c:strCache>
            </c:strRef>
          </c:cat>
          <c:val>
            <c:numRef>
              <c:f>pvt_tables!$AA$4:$AA$15</c:f>
              <c:numCache>
                <c:formatCode>_(* #,##0_);_(* \(#,##0\);_(* "-"??_);_(@_)</c:formatCode>
                <c:ptCount val="12"/>
                <c:pt idx="0">
                  <c:v>2917.2500000000005</c:v>
                </c:pt>
                <c:pt idx="1">
                  <c:v>3633.6449999999991</c:v>
                </c:pt>
                <c:pt idx="2">
                  <c:v>4351.085</c:v>
                </c:pt>
                <c:pt idx="3">
                  <c:v>3735.4400000000005</c:v>
                </c:pt>
                <c:pt idx="4">
                  <c:v>2285.7549999999997</c:v>
                </c:pt>
                <c:pt idx="5">
                  <c:v>2972.4850000000001</c:v>
                </c:pt>
                <c:pt idx="6">
                  <c:v>4313.5899999999992</c:v>
                </c:pt>
                <c:pt idx="7">
                  <c:v>3800.0750000000007</c:v>
                </c:pt>
                <c:pt idx="8">
                  <c:v>3960.0999999999995</c:v>
                </c:pt>
                <c:pt idx="9">
                  <c:v>3089.6600000000003</c:v>
                </c:pt>
                <c:pt idx="10">
                  <c:v>4065.2650000000003</c:v>
                </c:pt>
                <c:pt idx="11">
                  <c:v>3548.4299999999994</c:v>
                </c:pt>
              </c:numCache>
            </c:numRef>
          </c:val>
          <c:extLst>
            <c:ext xmlns:c16="http://schemas.microsoft.com/office/drawing/2014/chart" uri="{C3380CC4-5D6E-409C-BE32-E72D297353CC}">
              <c16:uniqueId val="{00000000-DE2C-EE47-A1E6-23C03E5FFB7D}"/>
            </c:ext>
          </c:extLst>
        </c:ser>
        <c:dLbls>
          <c:showLegendKey val="0"/>
          <c:showVal val="0"/>
          <c:showCatName val="0"/>
          <c:showSerName val="0"/>
          <c:showPercent val="0"/>
          <c:showBubbleSize val="0"/>
        </c:dLbls>
        <c:axId val="775578463"/>
        <c:axId val="907152367"/>
      </c:areaChart>
      <c:lineChart>
        <c:grouping val="standard"/>
        <c:varyColors val="0"/>
        <c:ser>
          <c:idx val="0"/>
          <c:order val="0"/>
          <c:tx>
            <c:strRef>
              <c:f>pvt_tables!$Z$3</c:f>
              <c:strCache>
                <c:ptCount val="1"/>
                <c:pt idx="0">
                  <c:v>Sum of Sales</c:v>
                </c:pt>
              </c:strCache>
            </c:strRef>
          </c:tx>
          <c:spPr>
            <a:ln w="15875" cap="rnd">
              <a:solidFill>
                <a:srgbClr val="008E00"/>
              </a:solidFill>
              <a:round/>
            </a:ln>
            <a:effectLst/>
          </c:spPr>
          <c:marker>
            <c:symbol val="none"/>
          </c:marker>
          <c:cat>
            <c:strRef>
              <c:f>pvt_tables!$Y$4:$Y$15</c:f>
              <c:strCache>
                <c:ptCount val="12"/>
                <c:pt idx="0">
                  <c:v>May</c:v>
                </c:pt>
                <c:pt idx="1">
                  <c:v>Sep</c:v>
                </c:pt>
                <c:pt idx="2">
                  <c:v>Jun</c:v>
                </c:pt>
                <c:pt idx="3">
                  <c:v>Jul</c:v>
                </c:pt>
                <c:pt idx="4">
                  <c:v>Aug</c:v>
                </c:pt>
                <c:pt idx="5">
                  <c:v>Jan</c:v>
                </c:pt>
                <c:pt idx="6">
                  <c:v>Mar</c:v>
                </c:pt>
                <c:pt idx="7">
                  <c:v>Oct</c:v>
                </c:pt>
                <c:pt idx="8">
                  <c:v>Apr</c:v>
                </c:pt>
                <c:pt idx="9">
                  <c:v>Dec</c:v>
                </c:pt>
                <c:pt idx="10">
                  <c:v>Feb</c:v>
                </c:pt>
                <c:pt idx="11">
                  <c:v>Nov</c:v>
                </c:pt>
              </c:strCache>
            </c:strRef>
          </c:cat>
          <c:val>
            <c:numRef>
              <c:f>pvt_tables!$Z$4:$Z$15</c:f>
              <c:numCache>
                <c:formatCode>_(* #,##0_);_(* \(#,##0\);_(* "-"??_);_(@_)</c:formatCode>
                <c:ptCount val="12"/>
                <c:pt idx="0">
                  <c:v>2917.2500000000005</c:v>
                </c:pt>
                <c:pt idx="1">
                  <c:v>3633.6449999999991</c:v>
                </c:pt>
                <c:pt idx="2">
                  <c:v>4351.085</c:v>
                </c:pt>
                <c:pt idx="3">
                  <c:v>3735.4400000000005</c:v>
                </c:pt>
                <c:pt idx="4">
                  <c:v>2285.7549999999997</c:v>
                </c:pt>
                <c:pt idx="5">
                  <c:v>2972.4850000000001</c:v>
                </c:pt>
                <c:pt idx="6">
                  <c:v>4313.5899999999992</c:v>
                </c:pt>
                <c:pt idx="7">
                  <c:v>3800.0750000000007</c:v>
                </c:pt>
                <c:pt idx="8">
                  <c:v>3960.0999999999995</c:v>
                </c:pt>
                <c:pt idx="9">
                  <c:v>3089.6600000000003</c:v>
                </c:pt>
                <c:pt idx="10">
                  <c:v>4065.2650000000003</c:v>
                </c:pt>
                <c:pt idx="11">
                  <c:v>3548.4299999999994</c:v>
                </c:pt>
              </c:numCache>
            </c:numRef>
          </c:val>
          <c:smooth val="0"/>
          <c:extLst>
            <c:ext xmlns:c16="http://schemas.microsoft.com/office/drawing/2014/chart" uri="{C3380CC4-5D6E-409C-BE32-E72D297353CC}">
              <c16:uniqueId val="{00000001-DE2C-EE47-A1E6-23C03E5FFB7D}"/>
            </c:ext>
          </c:extLst>
        </c:ser>
        <c:dLbls>
          <c:showLegendKey val="0"/>
          <c:showVal val="0"/>
          <c:showCatName val="0"/>
          <c:showSerName val="0"/>
          <c:showPercent val="0"/>
          <c:showBubbleSize val="0"/>
        </c:dLbls>
        <c:marker val="1"/>
        <c:smooth val="0"/>
        <c:axId val="775578463"/>
        <c:axId val="907152367"/>
      </c:lineChart>
      <c:catAx>
        <c:axId val="7755784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Avenir Book" panose="02000503020000020003" pitchFamily="2" charset="0"/>
                <a:ea typeface="+mn-ea"/>
                <a:cs typeface="+mn-cs"/>
              </a:defRPr>
            </a:pPr>
            <a:endParaRPr lang="en-US"/>
          </a:p>
        </c:txPr>
        <c:crossAx val="907152367"/>
        <c:crosses val="autoZero"/>
        <c:auto val="1"/>
        <c:lblAlgn val="ctr"/>
        <c:lblOffset val="100"/>
        <c:noMultiLvlLbl val="0"/>
      </c:catAx>
      <c:valAx>
        <c:axId val="907152367"/>
        <c:scaling>
          <c:orientation val="minMax"/>
        </c:scaling>
        <c:delete val="1"/>
        <c:axPos val="l"/>
        <c:numFmt formatCode="_(* #,##0_);_(* \(#,##0\);_(* &quot;-&quot;??_);_(@_)" sourceLinked="1"/>
        <c:majorTickMark val="none"/>
        <c:minorTickMark val="none"/>
        <c:tickLblPos val="nextTo"/>
        <c:crossAx val="775578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Dashboard.xlsx]pvt_tables!PivotTable4</c:name>
    <c:fmtId val="1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900A6"/>
          </a:solidFill>
          <a:ln w="19050">
            <a:solidFill>
              <a:schemeClr val="lt1"/>
            </a:solidFill>
          </a:ln>
          <a:effectLst/>
        </c:spPr>
      </c:pivotFmt>
      <c:pivotFmt>
        <c:idx val="3"/>
        <c:spPr>
          <a:solidFill>
            <a:srgbClr val="B900A6"/>
          </a:solidFill>
          <a:ln w="19050">
            <a:solidFill>
              <a:schemeClr val="lt1"/>
            </a:solidFill>
          </a:ln>
          <a:effectLst/>
        </c:spPr>
      </c:pivotFmt>
      <c:pivotFmt>
        <c:idx val="4"/>
        <c:spPr>
          <a:solidFill>
            <a:srgbClr val="9DE38F"/>
          </a:solidFill>
          <a:ln w="19050">
            <a:solidFill>
              <a:schemeClr val="lt1"/>
            </a:solidFill>
          </a:ln>
          <a:effectLst/>
        </c:spPr>
      </c:pivotFmt>
      <c:pivotFmt>
        <c:idx val="5"/>
        <c:spPr>
          <a:solidFill>
            <a:srgbClr val="9DE38F"/>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900A6"/>
          </a:solidFill>
          <a:ln w="19050">
            <a:solidFill>
              <a:schemeClr val="lt1"/>
            </a:solidFill>
          </a:ln>
          <a:effectLst/>
        </c:spPr>
      </c:pivotFmt>
      <c:pivotFmt>
        <c:idx val="8"/>
        <c:spPr>
          <a:solidFill>
            <a:srgbClr val="9DE38F"/>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B900A6"/>
          </a:solidFill>
          <a:ln w="19050">
            <a:solidFill>
              <a:schemeClr val="lt1"/>
            </a:solidFill>
          </a:ln>
          <a:effectLst/>
        </c:spPr>
      </c:pivotFmt>
      <c:pivotFmt>
        <c:idx val="11"/>
        <c:spPr>
          <a:solidFill>
            <a:srgbClr val="9DE38F"/>
          </a:solidFill>
          <a:ln w="19050">
            <a:solidFill>
              <a:schemeClr val="lt1"/>
            </a:solidFill>
          </a:ln>
          <a:effectLst/>
        </c:spPr>
      </c:pivotFmt>
      <c:pivotFmt>
        <c:idx val="12"/>
        <c:spPr>
          <a:solidFill>
            <a:schemeClr val="accent1"/>
          </a:solidFill>
          <a:ln w="19050">
            <a:solidFill>
              <a:srgbClr val="FDAB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B900A6"/>
          </a:solidFill>
          <a:ln w="19050">
            <a:solidFill>
              <a:srgbClr val="FDABEF"/>
            </a:solidFill>
          </a:ln>
          <a:effectLst/>
        </c:spPr>
      </c:pivotFmt>
      <c:pivotFmt>
        <c:idx val="14"/>
        <c:spPr>
          <a:solidFill>
            <a:srgbClr val="9DE38F"/>
          </a:solidFill>
          <a:ln w="19050">
            <a:solidFill>
              <a:srgbClr val="FDABEF"/>
            </a:solidFill>
          </a:ln>
          <a:effectLst/>
        </c:spPr>
      </c:pivotFmt>
      <c:pivotFmt>
        <c:idx val="15"/>
        <c:spPr>
          <a:solidFill>
            <a:schemeClr val="accent1"/>
          </a:solidFill>
          <a:ln w="19050">
            <a:solidFill>
              <a:srgbClr val="FDAB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B900A6"/>
          </a:solidFill>
          <a:ln w="19050">
            <a:solidFill>
              <a:srgbClr val="FDABEF"/>
            </a:solidFill>
          </a:ln>
          <a:effectLst/>
        </c:spPr>
      </c:pivotFmt>
      <c:pivotFmt>
        <c:idx val="17"/>
        <c:spPr>
          <a:solidFill>
            <a:srgbClr val="9DE38F"/>
          </a:solidFill>
          <a:ln w="19050">
            <a:solidFill>
              <a:srgbClr val="FDABEF"/>
            </a:solidFill>
          </a:ln>
          <a:effectLst/>
        </c:spPr>
      </c:pivotFmt>
      <c:pivotFmt>
        <c:idx val="18"/>
        <c:spPr>
          <a:solidFill>
            <a:schemeClr val="accent1"/>
          </a:solidFill>
          <a:ln w="19050">
            <a:solidFill>
              <a:srgbClr val="FDAB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B900A6"/>
          </a:solidFill>
          <a:ln w="19050">
            <a:solidFill>
              <a:srgbClr val="FDABEF"/>
            </a:solidFill>
          </a:ln>
          <a:effectLst/>
        </c:spPr>
      </c:pivotFmt>
      <c:pivotFmt>
        <c:idx val="20"/>
        <c:spPr>
          <a:solidFill>
            <a:srgbClr val="9DE38F"/>
          </a:solidFill>
          <a:ln w="19050">
            <a:solidFill>
              <a:srgbClr val="FDABEF"/>
            </a:solidFill>
          </a:ln>
          <a:effectLst/>
        </c:spPr>
      </c:pivotFmt>
      <c:pivotFmt>
        <c:idx val="21"/>
        <c:spPr>
          <a:solidFill>
            <a:schemeClr val="accent1"/>
          </a:solidFill>
          <a:ln w="19050">
            <a:solidFill>
              <a:srgbClr val="FDAB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B900A6"/>
          </a:solidFill>
          <a:ln w="19050">
            <a:solidFill>
              <a:srgbClr val="FDABEF"/>
            </a:solidFill>
          </a:ln>
          <a:effectLst/>
        </c:spPr>
      </c:pivotFmt>
      <c:pivotFmt>
        <c:idx val="23"/>
        <c:spPr>
          <a:solidFill>
            <a:srgbClr val="9DE38F"/>
          </a:solidFill>
          <a:ln w="19050">
            <a:solidFill>
              <a:srgbClr val="FDABEF"/>
            </a:solidFill>
          </a:ln>
          <a:effectLst/>
        </c:spPr>
      </c:pivotFmt>
    </c:pivotFmts>
    <c:plotArea>
      <c:layout/>
      <c:doughnutChart>
        <c:varyColors val="1"/>
        <c:ser>
          <c:idx val="0"/>
          <c:order val="0"/>
          <c:tx>
            <c:strRef>
              <c:f>pvt_tables!$AN$3</c:f>
              <c:strCache>
                <c:ptCount val="1"/>
                <c:pt idx="0">
                  <c:v>Count of Order ID</c:v>
                </c:pt>
              </c:strCache>
            </c:strRef>
          </c:tx>
          <c:spPr>
            <a:ln>
              <a:solidFill>
                <a:srgbClr val="FDABEF"/>
              </a:solidFill>
            </a:ln>
          </c:spPr>
          <c:dPt>
            <c:idx val="0"/>
            <c:bubble3D val="0"/>
            <c:spPr>
              <a:solidFill>
                <a:srgbClr val="B900A6"/>
              </a:solidFill>
              <a:ln w="19050">
                <a:solidFill>
                  <a:srgbClr val="FDABEF"/>
                </a:solidFill>
              </a:ln>
              <a:effectLst/>
            </c:spPr>
            <c:extLst>
              <c:ext xmlns:c16="http://schemas.microsoft.com/office/drawing/2014/chart" uri="{C3380CC4-5D6E-409C-BE32-E72D297353CC}">
                <c16:uniqueId val="{00000001-2C12-364A-97B3-11DB02C98729}"/>
              </c:ext>
            </c:extLst>
          </c:dPt>
          <c:dPt>
            <c:idx val="1"/>
            <c:bubble3D val="0"/>
            <c:spPr>
              <a:solidFill>
                <a:srgbClr val="9DE38F"/>
              </a:solidFill>
              <a:ln w="19050">
                <a:solidFill>
                  <a:srgbClr val="FDABEF"/>
                </a:solidFill>
              </a:ln>
              <a:effectLst/>
            </c:spPr>
            <c:extLst>
              <c:ext xmlns:c16="http://schemas.microsoft.com/office/drawing/2014/chart" uri="{C3380CC4-5D6E-409C-BE32-E72D297353CC}">
                <c16:uniqueId val="{00000003-2C12-364A-97B3-11DB02C98729}"/>
              </c:ext>
            </c:extLst>
          </c:dPt>
          <c:cat>
            <c:strRef>
              <c:f>pvt_tables!$AM$4:$AM$5</c:f>
              <c:strCache>
                <c:ptCount val="2"/>
                <c:pt idx="0">
                  <c:v>No</c:v>
                </c:pt>
                <c:pt idx="1">
                  <c:v>Yes</c:v>
                </c:pt>
              </c:strCache>
            </c:strRef>
          </c:cat>
          <c:val>
            <c:numRef>
              <c:f>pvt_tables!$AN$4:$AN$5</c:f>
              <c:numCache>
                <c:formatCode>_(* #,##0_);_(* \(#,##0\);_(* "-"??_);_(@_)</c:formatCode>
                <c:ptCount val="2"/>
                <c:pt idx="0">
                  <c:v>521</c:v>
                </c:pt>
                <c:pt idx="1">
                  <c:v>479</c:v>
                </c:pt>
              </c:numCache>
            </c:numRef>
          </c:val>
          <c:extLst>
            <c:ext xmlns:c16="http://schemas.microsoft.com/office/drawing/2014/chart" uri="{C3380CC4-5D6E-409C-BE32-E72D297353CC}">
              <c16:uniqueId val="{00000004-2C12-364A-97B3-11DB02C98729}"/>
            </c:ext>
          </c:extLst>
        </c:ser>
        <c:ser>
          <c:idx val="1"/>
          <c:order val="1"/>
          <c:tx>
            <c:strRef>
              <c:f>pvt_tables!$AO$3</c:f>
              <c:strCache>
                <c:ptCount val="1"/>
                <c:pt idx="0">
                  <c:v>Count of Order ID2</c:v>
                </c:pt>
              </c:strCache>
            </c:strRef>
          </c:tx>
          <c:spPr>
            <a:ln>
              <a:solidFill>
                <a:srgbClr val="FDABEF"/>
              </a:solidFill>
            </a:ln>
          </c:spPr>
          <c:dPt>
            <c:idx val="0"/>
            <c:bubble3D val="0"/>
            <c:spPr>
              <a:solidFill>
                <a:srgbClr val="B900A6"/>
              </a:solidFill>
              <a:ln w="19050">
                <a:solidFill>
                  <a:srgbClr val="FDABEF"/>
                </a:solidFill>
              </a:ln>
              <a:effectLst/>
            </c:spPr>
            <c:extLst>
              <c:ext xmlns:c16="http://schemas.microsoft.com/office/drawing/2014/chart" uri="{C3380CC4-5D6E-409C-BE32-E72D297353CC}">
                <c16:uniqueId val="{00000006-2C12-364A-97B3-11DB02C98729}"/>
              </c:ext>
            </c:extLst>
          </c:dPt>
          <c:dPt>
            <c:idx val="1"/>
            <c:bubble3D val="0"/>
            <c:spPr>
              <a:solidFill>
                <a:srgbClr val="9DE38F"/>
              </a:solidFill>
              <a:ln w="19050">
                <a:solidFill>
                  <a:srgbClr val="FDABEF"/>
                </a:solidFill>
              </a:ln>
              <a:effectLst/>
            </c:spPr>
            <c:extLst>
              <c:ext xmlns:c16="http://schemas.microsoft.com/office/drawing/2014/chart" uri="{C3380CC4-5D6E-409C-BE32-E72D297353CC}">
                <c16:uniqueId val="{00000008-2C12-364A-97B3-11DB02C98729}"/>
              </c:ext>
            </c:extLst>
          </c:dPt>
          <c:cat>
            <c:strRef>
              <c:f>pvt_tables!$AM$4:$AM$5</c:f>
              <c:strCache>
                <c:ptCount val="2"/>
                <c:pt idx="0">
                  <c:v>No</c:v>
                </c:pt>
                <c:pt idx="1">
                  <c:v>Yes</c:v>
                </c:pt>
              </c:strCache>
            </c:strRef>
          </c:cat>
          <c:val>
            <c:numRef>
              <c:f>pvt_tables!$AO$4:$AO$5</c:f>
              <c:numCache>
                <c:formatCode>0.00%</c:formatCode>
                <c:ptCount val="2"/>
                <c:pt idx="0">
                  <c:v>0.52100000000000002</c:v>
                </c:pt>
                <c:pt idx="1">
                  <c:v>0.47899999999999998</c:v>
                </c:pt>
              </c:numCache>
            </c:numRef>
          </c:val>
          <c:extLst>
            <c:ext xmlns:c16="http://schemas.microsoft.com/office/drawing/2014/chart" uri="{C3380CC4-5D6E-409C-BE32-E72D297353CC}">
              <c16:uniqueId val="{00000009-2C12-364A-97B3-11DB02C9872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883381054640899E-2"/>
          <c:y val="0"/>
          <c:w val="0.94518273142245912"/>
          <c:h val="1"/>
        </c:manualLayout>
      </c:layout>
      <c:bubbleChart>
        <c:varyColors val="0"/>
        <c:ser>
          <c:idx val="0"/>
          <c:order val="0"/>
          <c:tx>
            <c:strRef>
              <c:f>pvt_tables!$J$3</c:f>
              <c:strCache>
                <c:ptCount val="1"/>
                <c:pt idx="0">
                  <c:v>Y</c:v>
                </c:pt>
              </c:strCache>
            </c:strRef>
          </c:tx>
          <c:spPr>
            <a:gradFill flip="none" rotWithShape="1">
              <a:gsLst>
                <a:gs pos="29000">
                  <a:srgbClr val="9CE38F"/>
                </a:gs>
                <a:gs pos="78000">
                  <a:srgbClr val="008E00"/>
                </a:gs>
              </a:gsLst>
              <a:path path="circle">
                <a:fillToRect l="100000" t="100000"/>
              </a:path>
              <a:tileRect r="-100000" b="-100000"/>
            </a:gradFill>
            <a:ln w="19050">
              <a:noFill/>
            </a:ln>
            <a:effectLst>
              <a:outerShdw blurRad="127000" sx="109000" sy="109000" algn="ctr" rotWithShape="0">
                <a:srgbClr val="008E00">
                  <a:alpha val="80061"/>
                </a:srgbClr>
              </a:outerShdw>
            </a:effectLst>
          </c:spPr>
          <c:invertIfNegative val="0"/>
          <c:dLbls>
            <c:dLbl>
              <c:idx val="0"/>
              <c:tx>
                <c:rich>
                  <a:bodyPr/>
                  <a:lstStyle/>
                  <a:p>
                    <a:fld id="{FFDE059D-4E05-7948-93FF-EE03FD87E6D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A6-1548-BEB5-CA29CE4337BC}"/>
                </c:ext>
              </c:extLst>
            </c:dLbl>
            <c:dLbl>
              <c:idx val="1"/>
              <c:tx>
                <c:rich>
                  <a:bodyPr/>
                  <a:lstStyle/>
                  <a:p>
                    <a:fld id="{34FA5DAB-54CF-5448-B7BF-13284ACC64E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A6-1548-BEB5-CA29CE4337BC}"/>
                </c:ext>
              </c:extLst>
            </c:dLbl>
            <c:dLbl>
              <c:idx val="2"/>
              <c:tx>
                <c:rich>
                  <a:bodyPr/>
                  <a:lstStyle/>
                  <a:p>
                    <a:fld id="{768CE105-8ABD-824D-BA9C-F5BF2C41C2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A6-1548-BEB5-CA29CE4337BC}"/>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venir Book" panose="02000503020000020003" pitchFamily="2"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pvt_tables!$I$4:$I$6</c:f>
              <c:numCache>
                <c:formatCode>General</c:formatCode>
                <c:ptCount val="3"/>
                <c:pt idx="0">
                  <c:v>2</c:v>
                </c:pt>
                <c:pt idx="1">
                  <c:v>5</c:v>
                </c:pt>
                <c:pt idx="2">
                  <c:v>3</c:v>
                </c:pt>
              </c:numCache>
            </c:numRef>
          </c:xVal>
          <c:yVal>
            <c:numRef>
              <c:f>pvt_tables!$J$4:$J$6</c:f>
              <c:numCache>
                <c:formatCode>General</c:formatCode>
                <c:ptCount val="3"/>
                <c:pt idx="0">
                  <c:v>6</c:v>
                </c:pt>
                <c:pt idx="1">
                  <c:v>4</c:v>
                </c:pt>
                <c:pt idx="2">
                  <c:v>1</c:v>
                </c:pt>
              </c:numCache>
            </c:numRef>
          </c:yVal>
          <c:bubbleSize>
            <c:numRef>
              <c:f>pvt_tables!$K$4:$K$6</c:f>
              <c:numCache>
                <c:formatCode>_(* #,##0.00_);_(* \(#,##0.00\);_(* "-"??_);_(@_)</c:formatCode>
                <c:ptCount val="3"/>
                <c:pt idx="0">
                  <c:v>16582.59</c:v>
                </c:pt>
                <c:pt idx="1">
                  <c:v>12333.44</c:v>
                </c:pt>
                <c:pt idx="2">
                  <c:v>13756.750000000004</c:v>
                </c:pt>
              </c:numCache>
            </c:numRef>
          </c:bubbleSize>
          <c:bubble3D val="0"/>
          <c:extLst>
            <c:ext xmlns:c15="http://schemas.microsoft.com/office/drawing/2012/chart" uri="{02D57815-91ED-43cb-92C2-25804820EDAC}">
              <c15:datalabelsRange>
                <c15:f>pvt_tables!$M$4:$M$6</c15:f>
                <c15:dlblRangeCache>
                  <c:ptCount val="3"/>
                  <c:pt idx="0">
                    <c:v>  </c:v>
                  </c:pt>
                  <c:pt idx="1">
                    <c:v> 12,333 </c:v>
                  </c:pt>
                  <c:pt idx="2">
                    <c:v> 13,757 </c:v>
                  </c:pt>
                </c15:dlblRangeCache>
              </c15:datalabelsRange>
            </c:ext>
            <c:ext xmlns:c16="http://schemas.microsoft.com/office/drawing/2014/chart" uri="{C3380CC4-5D6E-409C-BE32-E72D297353CC}">
              <c16:uniqueId val="{00000003-7BA6-1548-BEB5-CA29CE4337BC}"/>
            </c:ext>
          </c:extLst>
        </c:ser>
        <c:ser>
          <c:idx val="1"/>
          <c:order val="1"/>
          <c:tx>
            <c:v>Max</c:v>
          </c:tx>
          <c:spPr>
            <a:gradFill>
              <a:gsLst>
                <a:gs pos="29000">
                  <a:srgbClr val="9CE38F"/>
                </a:gs>
                <a:gs pos="78000">
                  <a:srgbClr val="7CF4E4"/>
                </a:gs>
              </a:gsLst>
              <a:path path="circle">
                <a:fillToRect l="100000" t="100000"/>
              </a:path>
            </a:gradFill>
            <a:ln w="25400">
              <a:noFill/>
            </a:ln>
            <a:effectLst>
              <a:outerShdw blurRad="152400" sx="105000" sy="105000" algn="ctr" rotWithShape="0">
                <a:srgbClr val="7CF4E4">
                  <a:alpha val="88000"/>
                </a:srgbClr>
              </a:outerShdw>
            </a:effectLst>
          </c:spPr>
          <c:invertIfNegative val="0"/>
          <c:dLbls>
            <c:dLbl>
              <c:idx val="0"/>
              <c:tx>
                <c:rich>
                  <a:bodyPr/>
                  <a:lstStyle/>
                  <a:p>
                    <a:fld id="{F8256F49-FD4A-564E-B288-F5D61144B10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A6-1548-BEB5-CA29CE4337BC}"/>
                </c:ext>
              </c:extLst>
            </c:dLbl>
            <c:dLbl>
              <c:idx val="1"/>
              <c:tx>
                <c:rich>
                  <a:bodyPr/>
                  <a:lstStyle/>
                  <a:p>
                    <a:fld id="{F1218929-8E0E-E74F-AAF0-70B20A502FE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A6-1548-BEB5-CA29CE4337BC}"/>
                </c:ext>
              </c:extLst>
            </c:dLbl>
            <c:dLbl>
              <c:idx val="2"/>
              <c:tx>
                <c:rich>
                  <a:bodyPr/>
                  <a:lstStyle/>
                  <a:p>
                    <a:fld id="{D5FBDF54-1B34-0C47-A0F8-A04221E7F6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A6-1548-BEB5-CA29CE4337B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Book" panose="02000503020000020003" pitchFamily="2"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pvt_tables!$I$4:$I$6</c:f>
              <c:numCache>
                <c:formatCode>General</c:formatCode>
                <c:ptCount val="3"/>
                <c:pt idx="0">
                  <c:v>2</c:v>
                </c:pt>
                <c:pt idx="1">
                  <c:v>5</c:v>
                </c:pt>
                <c:pt idx="2">
                  <c:v>3</c:v>
                </c:pt>
              </c:numCache>
            </c:numRef>
          </c:xVal>
          <c:yVal>
            <c:numRef>
              <c:f>pvt_tables!$J$4:$J$6</c:f>
              <c:numCache>
                <c:formatCode>General</c:formatCode>
                <c:ptCount val="3"/>
                <c:pt idx="0">
                  <c:v>6</c:v>
                </c:pt>
                <c:pt idx="1">
                  <c:v>4</c:v>
                </c:pt>
                <c:pt idx="2">
                  <c:v>1</c:v>
                </c:pt>
              </c:numCache>
            </c:numRef>
          </c:yVal>
          <c:bubbleSize>
            <c:numRef>
              <c:f>pvt_tables!$L$4:$L$6</c:f>
              <c:numCache>
                <c:formatCode>_(* #,##0_);_(* \(#,##0\);_(* "-"??_);_(@_)</c:formatCode>
                <c:ptCount val="3"/>
                <c:pt idx="0">
                  <c:v>16582.59</c:v>
                </c:pt>
                <c:pt idx="1">
                  <c:v>0</c:v>
                </c:pt>
                <c:pt idx="2">
                  <c:v>0</c:v>
                </c:pt>
              </c:numCache>
            </c:numRef>
          </c:bubbleSize>
          <c:bubble3D val="0"/>
          <c:extLst>
            <c:ext xmlns:c15="http://schemas.microsoft.com/office/drawing/2012/chart" uri="{02D57815-91ED-43cb-92C2-25804820EDAC}">
              <c15:datalabelsRange>
                <c15:f>pvt_tables!$L$4:$L$6</c15:f>
                <c15:dlblRangeCache>
                  <c:ptCount val="3"/>
                  <c:pt idx="0">
                    <c:v> 16,583 </c:v>
                  </c:pt>
                  <c:pt idx="1">
                    <c:v>  </c:v>
                  </c:pt>
                  <c:pt idx="2">
                    <c:v>  </c:v>
                  </c:pt>
                </c15:dlblRangeCache>
              </c15:datalabelsRange>
            </c:ext>
            <c:ext xmlns:c16="http://schemas.microsoft.com/office/drawing/2014/chart" uri="{C3380CC4-5D6E-409C-BE32-E72D297353CC}">
              <c16:uniqueId val="{00000007-7BA6-1548-BEB5-CA29CE4337BC}"/>
            </c:ext>
          </c:extLst>
        </c:ser>
        <c:dLbls>
          <c:showLegendKey val="0"/>
          <c:showVal val="0"/>
          <c:showCatName val="0"/>
          <c:showSerName val="0"/>
          <c:showPercent val="0"/>
          <c:showBubbleSize val="0"/>
        </c:dLbls>
        <c:bubbleScale val="100"/>
        <c:showNegBubbles val="0"/>
        <c:axId val="2086137167"/>
        <c:axId val="2086393759"/>
      </c:bubbleChart>
      <c:valAx>
        <c:axId val="2086137167"/>
        <c:scaling>
          <c:orientation val="minMax"/>
        </c:scaling>
        <c:delete val="1"/>
        <c:axPos val="b"/>
        <c:numFmt formatCode="General" sourceLinked="1"/>
        <c:majorTickMark val="none"/>
        <c:minorTickMark val="none"/>
        <c:tickLblPos val="nextTo"/>
        <c:crossAx val="2086393759"/>
        <c:crosses val="autoZero"/>
        <c:crossBetween val="midCat"/>
      </c:valAx>
      <c:valAx>
        <c:axId val="2086393759"/>
        <c:scaling>
          <c:orientation val="minMax"/>
        </c:scaling>
        <c:delete val="1"/>
        <c:axPos val="l"/>
        <c:numFmt formatCode="General" sourceLinked="1"/>
        <c:majorTickMark val="none"/>
        <c:minorTickMark val="none"/>
        <c:tickLblPos val="nextTo"/>
        <c:crossAx val="208613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408634288770464E-2"/>
          <c:y val="0"/>
          <c:w val="0.94518273142245912"/>
          <c:h val="1"/>
        </c:manualLayout>
      </c:layout>
      <c:bubbleChart>
        <c:varyColors val="0"/>
        <c:ser>
          <c:idx val="0"/>
          <c:order val="0"/>
          <c:tx>
            <c:strRef>
              <c:f>pvt_tables!$J$3</c:f>
              <c:strCache>
                <c:ptCount val="1"/>
                <c:pt idx="0">
                  <c:v>Y</c:v>
                </c:pt>
              </c:strCache>
            </c:strRef>
          </c:tx>
          <c:spPr>
            <a:gradFill flip="none" rotWithShape="1">
              <a:gsLst>
                <a:gs pos="29000">
                  <a:srgbClr val="9CE38F"/>
                </a:gs>
                <a:gs pos="78000">
                  <a:srgbClr val="008E00"/>
                </a:gs>
              </a:gsLst>
              <a:path path="circle">
                <a:fillToRect l="100000" t="100000"/>
              </a:path>
              <a:tileRect r="-100000" b="-100000"/>
            </a:gradFill>
            <a:ln w="19050">
              <a:noFill/>
            </a:ln>
            <a:effectLst>
              <a:outerShdw blurRad="127000" sx="109000" sy="109000" algn="ctr" rotWithShape="0">
                <a:srgbClr val="008E00">
                  <a:alpha val="80061"/>
                </a:srgbClr>
              </a:outerShdw>
            </a:effectLst>
          </c:spPr>
          <c:invertIfNegative val="0"/>
          <c:dLbls>
            <c:dLbl>
              <c:idx val="0"/>
              <c:tx>
                <c:rich>
                  <a:bodyPr/>
                  <a:lstStyle/>
                  <a:p>
                    <a:fld id="{D973C269-F481-0149-8EB5-0E1881C93D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18B-5D49-B974-2B44C3695D33}"/>
                </c:ext>
              </c:extLst>
            </c:dLbl>
            <c:dLbl>
              <c:idx val="1"/>
              <c:tx>
                <c:rich>
                  <a:bodyPr/>
                  <a:lstStyle/>
                  <a:p>
                    <a:fld id="{B02A118A-B0F7-DE49-99FE-3DBC888272F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18B-5D49-B974-2B44C3695D33}"/>
                </c:ext>
              </c:extLst>
            </c:dLbl>
            <c:dLbl>
              <c:idx val="2"/>
              <c:tx>
                <c:rich>
                  <a:bodyPr/>
                  <a:lstStyle/>
                  <a:p>
                    <a:fld id="{C6F67435-54B8-1843-8CE0-498E55AEA6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18B-5D49-B974-2B44C3695D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Book" panose="02000503020000020003" pitchFamily="2"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pvt_tables!$I$4:$I$6</c:f>
              <c:numCache>
                <c:formatCode>General</c:formatCode>
                <c:ptCount val="3"/>
                <c:pt idx="0">
                  <c:v>2</c:v>
                </c:pt>
                <c:pt idx="1">
                  <c:v>5</c:v>
                </c:pt>
                <c:pt idx="2">
                  <c:v>3</c:v>
                </c:pt>
              </c:numCache>
            </c:numRef>
          </c:xVal>
          <c:yVal>
            <c:numRef>
              <c:f>pvt_tables!$J$4:$J$6</c:f>
              <c:numCache>
                <c:formatCode>General</c:formatCode>
                <c:ptCount val="3"/>
                <c:pt idx="0">
                  <c:v>6</c:v>
                </c:pt>
                <c:pt idx="1">
                  <c:v>4</c:v>
                </c:pt>
                <c:pt idx="2">
                  <c:v>1</c:v>
                </c:pt>
              </c:numCache>
            </c:numRef>
          </c:yVal>
          <c:bubbleSize>
            <c:numRef>
              <c:f>pvt_tables!$K$4:$K$6</c:f>
              <c:numCache>
                <c:formatCode>_(* #,##0.00_);_(* \(#,##0.00\);_(* "-"??_);_(@_)</c:formatCode>
                <c:ptCount val="3"/>
                <c:pt idx="0">
                  <c:v>16582.59</c:v>
                </c:pt>
                <c:pt idx="1">
                  <c:v>12333.44</c:v>
                </c:pt>
                <c:pt idx="2">
                  <c:v>13756.750000000004</c:v>
                </c:pt>
              </c:numCache>
            </c:numRef>
          </c:bubbleSize>
          <c:bubble3D val="0"/>
          <c:extLst>
            <c:ext xmlns:c15="http://schemas.microsoft.com/office/drawing/2012/chart" uri="{02D57815-91ED-43cb-92C2-25804820EDAC}">
              <c15:datalabelsRange>
                <c15:f>pvt_tables!$M$4:$M$6</c15:f>
                <c15:dlblRangeCache>
                  <c:ptCount val="3"/>
                  <c:pt idx="0">
                    <c:v>  </c:v>
                  </c:pt>
                  <c:pt idx="1">
                    <c:v> 12,333 </c:v>
                  </c:pt>
                  <c:pt idx="2">
                    <c:v> 13,757 </c:v>
                  </c:pt>
                </c15:dlblRangeCache>
              </c15:datalabelsRange>
            </c:ext>
            <c:ext xmlns:c16="http://schemas.microsoft.com/office/drawing/2014/chart" uri="{C3380CC4-5D6E-409C-BE32-E72D297353CC}">
              <c16:uniqueId val="{00000000-B18B-5D49-B974-2B44C3695D33}"/>
            </c:ext>
          </c:extLst>
        </c:ser>
        <c:ser>
          <c:idx val="1"/>
          <c:order val="1"/>
          <c:tx>
            <c:v>Max</c:v>
          </c:tx>
          <c:spPr>
            <a:gradFill>
              <a:gsLst>
                <a:gs pos="29000">
                  <a:srgbClr val="9CE38F"/>
                </a:gs>
                <a:gs pos="78000">
                  <a:srgbClr val="7CF4E4"/>
                </a:gs>
              </a:gsLst>
              <a:path path="circle">
                <a:fillToRect l="100000" t="100000"/>
              </a:path>
            </a:gradFill>
            <a:ln w="25400">
              <a:noFill/>
            </a:ln>
            <a:effectLst>
              <a:outerShdw blurRad="152400" sx="105000" sy="105000" algn="ctr" rotWithShape="0">
                <a:srgbClr val="7CF4E4">
                  <a:alpha val="88000"/>
                </a:srgbClr>
              </a:outerShdw>
            </a:effectLst>
          </c:spPr>
          <c:invertIfNegative val="0"/>
          <c:dLbls>
            <c:dLbl>
              <c:idx val="0"/>
              <c:tx>
                <c:rich>
                  <a:bodyPr/>
                  <a:lstStyle/>
                  <a:p>
                    <a:fld id="{B26CC601-01EC-7342-9AC8-F2D1A69A24E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18B-5D49-B974-2B44C3695D33}"/>
                </c:ext>
              </c:extLst>
            </c:dLbl>
            <c:dLbl>
              <c:idx val="1"/>
              <c:tx>
                <c:rich>
                  <a:bodyPr/>
                  <a:lstStyle/>
                  <a:p>
                    <a:fld id="{8CD8E220-9C1B-9F48-8C2F-161D33ECE13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18B-5D49-B974-2B44C3695D33}"/>
                </c:ext>
              </c:extLst>
            </c:dLbl>
            <c:dLbl>
              <c:idx val="2"/>
              <c:tx>
                <c:rich>
                  <a:bodyPr/>
                  <a:lstStyle/>
                  <a:p>
                    <a:fld id="{B75F8F9D-3169-624F-BF7D-FF43CB9901F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18B-5D49-B974-2B44C3695D3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venir Book" panose="02000503020000020003" pitchFamily="2"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pvt_tables!$I$4:$I$6</c:f>
              <c:numCache>
                <c:formatCode>General</c:formatCode>
                <c:ptCount val="3"/>
                <c:pt idx="0">
                  <c:v>2</c:v>
                </c:pt>
                <c:pt idx="1">
                  <c:v>5</c:v>
                </c:pt>
                <c:pt idx="2">
                  <c:v>3</c:v>
                </c:pt>
              </c:numCache>
            </c:numRef>
          </c:xVal>
          <c:yVal>
            <c:numRef>
              <c:f>pvt_tables!$J$4:$J$6</c:f>
              <c:numCache>
                <c:formatCode>General</c:formatCode>
                <c:ptCount val="3"/>
                <c:pt idx="0">
                  <c:v>6</c:v>
                </c:pt>
                <c:pt idx="1">
                  <c:v>4</c:v>
                </c:pt>
                <c:pt idx="2">
                  <c:v>1</c:v>
                </c:pt>
              </c:numCache>
            </c:numRef>
          </c:yVal>
          <c:bubbleSize>
            <c:numRef>
              <c:f>pvt_tables!$L$4:$L$6</c:f>
              <c:numCache>
                <c:formatCode>_(* #,##0_);_(* \(#,##0\);_(* "-"??_);_(@_)</c:formatCode>
                <c:ptCount val="3"/>
                <c:pt idx="0">
                  <c:v>16582.59</c:v>
                </c:pt>
                <c:pt idx="1">
                  <c:v>0</c:v>
                </c:pt>
                <c:pt idx="2">
                  <c:v>0</c:v>
                </c:pt>
              </c:numCache>
            </c:numRef>
          </c:bubbleSize>
          <c:bubble3D val="0"/>
          <c:extLst>
            <c:ext xmlns:c15="http://schemas.microsoft.com/office/drawing/2012/chart" uri="{02D57815-91ED-43cb-92C2-25804820EDAC}">
              <c15:datalabelsRange>
                <c15:f>pvt_tables!$L$4:$L$6</c15:f>
                <c15:dlblRangeCache>
                  <c:ptCount val="3"/>
                  <c:pt idx="0">
                    <c:v> 16,583 </c:v>
                  </c:pt>
                  <c:pt idx="1">
                    <c:v>  </c:v>
                  </c:pt>
                  <c:pt idx="2">
                    <c:v>  </c:v>
                  </c:pt>
                </c15:dlblRangeCache>
              </c15:datalabelsRange>
            </c:ext>
            <c:ext xmlns:c16="http://schemas.microsoft.com/office/drawing/2014/chart" uri="{C3380CC4-5D6E-409C-BE32-E72D297353CC}">
              <c16:uniqueId val="{00000001-B18B-5D49-B974-2B44C3695D33}"/>
            </c:ext>
          </c:extLst>
        </c:ser>
        <c:dLbls>
          <c:showLegendKey val="0"/>
          <c:showVal val="0"/>
          <c:showCatName val="0"/>
          <c:showSerName val="0"/>
          <c:showPercent val="0"/>
          <c:showBubbleSize val="0"/>
        </c:dLbls>
        <c:bubbleScale val="100"/>
        <c:showNegBubbles val="0"/>
        <c:axId val="2086137167"/>
        <c:axId val="2086393759"/>
      </c:bubbleChart>
      <c:valAx>
        <c:axId val="2086137167"/>
        <c:scaling>
          <c:orientation val="minMax"/>
        </c:scaling>
        <c:delete val="1"/>
        <c:axPos val="b"/>
        <c:numFmt formatCode="General" sourceLinked="1"/>
        <c:majorTickMark val="none"/>
        <c:minorTickMark val="none"/>
        <c:tickLblPos val="nextTo"/>
        <c:crossAx val="2086393759"/>
        <c:crosses val="autoZero"/>
        <c:crossBetween val="midCat"/>
      </c:valAx>
      <c:valAx>
        <c:axId val="2086393759"/>
        <c:scaling>
          <c:orientation val="minMax"/>
        </c:scaling>
        <c:delete val="1"/>
        <c:axPos val="l"/>
        <c:numFmt formatCode="General" sourceLinked="1"/>
        <c:majorTickMark val="none"/>
        <c:minorTickMark val="none"/>
        <c:tickLblPos val="nextTo"/>
        <c:crossAx val="20861371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Dashboard.xlsx]pvt_tables!PivotTable2</c:name>
    <c:fmtId val="4"/>
  </c:pivotSource>
  <c:chart>
    <c:autoTitleDeleted val="0"/>
    <c:pivotFmts>
      <c:pivotFmt>
        <c:idx val="0"/>
        <c:spPr>
          <a:ln w="12700" cap="rnd">
            <a:solidFill>
              <a:srgbClr val="008E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2000">
                <a:srgbClr val="008E00"/>
              </a:gs>
              <a:gs pos="100000">
                <a:srgbClr val="44544E"/>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pvt_tables!$AA$3</c:f>
              <c:strCache>
                <c:ptCount val="1"/>
                <c:pt idx="0">
                  <c:v>Sum of Sales2</c:v>
                </c:pt>
              </c:strCache>
            </c:strRef>
          </c:tx>
          <c:spPr>
            <a:gradFill flip="none" rotWithShape="1">
              <a:gsLst>
                <a:gs pos="32000">
                  <a:srgbClr val="008E00"/>
                </a:gs>
                <a:gs pos="100000">
                  <a:srgbClr val="44544E"/>
                </a:gs>
              </a:gsLst>
              <a:lin ang="5400000" scaled="0"/>
              <a:tileRect/>
            </a:gradFill>
            <a:ln>
              <a:noFill/>
            </a:ln>
            <a:effectLst/>
          </c:spPr>
          <c:cat>
            <c:strRef>
              <c:f>pvt_tables!$Y$4:$Y$15</c:f>
              <c:strCache>
                <c:ptCount val="12"/>
                <c:pt idx="0">
                  <c:v>May</c:v>
                </c:pt>
                <c:pt idx="1">
                  <c:v>Sep</c:v>
                </c:pt>
                <c:pt idx="2">
                  <c:v>Jun</c:v>
                </c:pt>
                <c:pt idx="3">
                  <c:v>Jul</c:v>
                </c:pt>
                <c:pt idx="4">
                  <c:v>Aug</c:v>
                </c:pt>
                <c:pt idx="5">
                  <c:v>Jan</c:v>
                </c:pt>
                <c:pt idx="6">
                  <c:v>Mar</c:v>
                </c:pt>
                <c:pt idx="7">
                  <c:v>Oct</c:v>
                </c:pt>
                <c:pt idx="8">
                  <c:v>Apr</c:v>
                </c:pt>
                <c:pt idx="9">
                  <c:v>Dec</c:v>
                </c:pt>
                <c:pt idx="10">
                  <c:v>Feb</c:v>
                </c:pt>
                <c:pt idx="11">
                  <c:v>Nov</c:v>
                </c:pt>
              </c:strCache>
            </c:strRef>
          </c:cat>
          <c:val>
            <c:numRef>
              <c:f>pvt_tables!$AA$4:$AA$15</c:f>
              <c:numCache>
                <c:formatCode>_(* #,##0_);_(* \(#,##0\);_(* "-"??_);_(@_)</c:formatCode>
                <c:ptCount val="12"/>
                <c:pt idx="0">
                  <c:v>2917.2500000000005</c:v>
                </c:pt>
                <c:pt idx="1">
                  <c:v>3633.6449999999991</c:v>
                </c:pt>
                <c:pt idx="2">
                  <c:v>4351.085</c:v>
                </c:pt>
                <c:pt idx="3">
                  <c:v>3735.4400000000005</c:v>
                </c:pt>
                <c:pt idx="4">
                  <c:v>2285.7549999999997</c:v>
                </c:pt>
                <c:pt idx="5">
                  <c:v>2972.4850000000001</c:v>
                </c:pt>
                <c:pt idx="6">
                  <c:v>4313.5899999999992</c:v>
                </c:pt>
                <c:pt idx="7">
                  <c:v>3800.0750000000007</c:v>
                </c:pt>
                <c:pt idx="8">
                  <c:v>3960.0999999999995</c:v>
                </c:pt>
                <c:pt idx="9">
                  <c:v>3089.6600000000003</c:v>
                </c:pt>
                <c:pt idx="10">
                  <c:v>4065.2650000000003</c:v>
                </c:pt>
                <c:pt idx="11">
                  <c:v>3548.4299999999994</c:v>
                </c:pt>
              </c:numCache>
            </c:numRef>
          </c:val>
          <c:extLst>
            <c:ext xmlns:c16="http://schemas.microsoft.com/office/drawing/2014/chart" uri="{C3380CC4-5D6E-409C-BE32-E72D297353CC}">
              <c16:uniqueId val="{00000001-B34B-EB46-B38D-4706A4E6DEB2}"/>
            </c:ext>
          </c:extLst>
        </c:ser>
        <c:dLbls>
          <c:showLegendKey val="0"/>
          <c:showVal val="0"/>
          <c:showCatName val="0"/>
          <c:showSerName val="0"/>
          <c:showPercent val="0"/>
          <c:showBubbleSize val="0"/>
        </c:dLbls>
        <c:axId val="775578463"/>
        <c:axId val="907152367"/>
      </c:areaChart>
      <c:lineChart>
        <c:grouping val="standard"/>
        <c:varyColors val="0"/>
        <c:ser>
          <c:idx val="0"/>
          <c:order val="0"/>
          <c:tx>
            <c:strRef>
              <c:f>pvt_tables!$Z$3</c:f>
              <c:strCache>
                <c:ptCount val="1"/>
                <c:pt idx="0">
                  <c:v>Sum of Sales</c:v>
                </c:pt>
              </c:strCache>
            </c:strRef>
          </c:tx>
          <c:spPr>
            <a:ln w="12700" cap="rnd">
              <a:solidFill>
                <a:srgbClr val="008E00"/>
              </a:solidFill>
              <a:round/>
            </a:ln>
            <a:effectLst/>
          </c:spPr>
          <c:marker>
            <c:symbol val="none"/>
          </c:marker>
          <c:cat>
            <c:strRef>
              <c:f>pvt_tables!$Y$4:$Y$15</c:f>
              <c:strCache>
                <c:ptCount val="12"/>
                <c:pt idx="0">
                  <c:v>May</c:v>
                </c:pt>
                <c:pt idx="1">
                  <c:v>Sep</c:v>
                </c:pt>
                <c:pt idx="2">
                  <c:v>Jun</c:v>
                </c:pt>
                <c:pt idx="3">
                  <c:v>Jul</c:v>
                </c:pt>
                <c:pt idx="4">
                  <c:v>Aug</c:v>
                </c:pt>
                <c:pt idx="5">
                  <c:v>Jan</c:v>
                </c:pt>
                <c:pt idx="6">
                  <c:v>Mar</c:v>
                </c:pt>
                <c:pt idx="7">
                  <c:v>Oct</c:v>
                </c:pt>
                <c:pt idx="8">
                  <c:v>Apr</c:v>
                </c:pt>
                <c:pt idx="9">
                  <c:v>Dec</c:v>
                </c:pt>
                <c:pt idx="10">
                  <c:v>Feb</c:v>
                </c:pt>
                <c:pt idx="11">
                  <c:v>Nov</c:v>
                </c:pt>
              </c:strCache>
            </c:strRef>
          </c:cat>
          <c:val>
            <c:numRef>
              <c:f>pvt_tables!$Z$4:$Z$15</c:f>
              <c:numCache>
                <c:formatCode>_(* #,##0_);_(* \(#,##0\);_(* "-"??_);_(@_)</c:formatCode>
                <c:ptCount val="12"/>
                <c:pt idx="0">
                  <c:v>2917.2500000000005</c:v>
                </c:pt>
                <c:pt idx="1">
                  <c:v>3633.6449999999991</c:v>
                </c:pt>
                <c:pt idx="2">
                  <c:v>4351.085</c:v>
                </c:pt>
                <c:pt idx="3">
                  <c:v>3735.4400000000005</c:v>
                </c:pt>
                <c:pt idx="4">
                  <c:v>2285.7549999999997</c:v>
                </c:pt>
                <c:pt idx="5">
                  <c:v>2972.4850000000001</c:v>
                </c:pt>
                <c:pt idx="6">
                  <c:v>4313.5899999999992</c:v>
                </c:pt>
                <c:pt idx="7">
                  <c:v>3800.0750000000007</c:v>
                </c:pt>
                <c:pt idx="8">
                  <c:v>3960.0999999999995</c:v>
                </c:pt>
                <c:pt idx="9">
                  <c:v>3089.6600000000003</c:v>
                </c:pt>
                <c:pt idx="10">
                  <c:v>4065.2650000000003</c:v>
                </c:pt>
                <c:pt idx="11">
                  <c:v>3548.4299999999994</c:v>
                </c:pt>
              </c:numCache>
            </c:numRef>
          </c:val>
          <c:smooth val="0"/>
          <c:extLst>
            <c:ext xmlns:c16="http://schemas.microsoft.com/office/drawing/2014/chart" uri="{C3380CC4-5D6E-409C-BE32-E72D297353CC}">
              <c16:uniqueId val="{00000000-B34B-EB46-B38D-4706A4E6DEB2}"/>
            </c:ext>
          </c:extLst>
        </c:ser>
        <c:dLbls>
          <c:showLegendKey val="0"/>
          <c:showVal val="0"/>
          <c:showCatName val="0"/>
          <c:showSerName val="0"/>
          <c:showPercent val="0"/>
          <c:showBubbleSize val="0"/>
        </c:dLbls>
        <c:marker val="1"/>
        <c:smooth val="0"/>
        <c:axId val="775578463"/>
        <c:axId val="907152367"/>
      </c:lineChart>
      <c:catAx>
        <c:axId val="77557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52367"/>
        <c:crosses val="autoZero"/>
        <c:auto val="1"/>
        <c:lblAlgn val="ctr"/>
        <c:lblOffset val="100"/>
        <c:noMultiLvlLbl val="0"/>
      </c:catAx>
      <c:valAx>
        <c:axId val="907152367"/>
        <c:scaling>
          <c:orientation val="minMax"/>
        </c:scaling>
        <c:delete val="1"/>
        <c:axPos val="l"/>
        <c:numFmt formatCode="_(* #,##0_);_(* \(#,##0\);_(* &quot;-&quot;??_);_(@_)" sourceLinked="1"/>
        <c:majorTickMark val="none"/>
        <c:minorTickMark val="none"/>
        <c:tickLblPos val="nextTo"/>
        <c:crossAx val="7755784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Dashboard.xlsx]pvt_tables!PivotTable4</c:name>
    <c:fmtId val="1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900A6"/>
          </a:solidFill>
          <a:ln w="19050">
            <a:solidFill>
              <a:schemeClr val="lt1"/>
            </a:solidFill>
          </a:ln>
          <a:effectLst/>
        </c:spPr>
      </c:pivotFmt>
      <c:pivotFmt>
        <c:idx val="3"/>
        <c:spPr>
          <a:solidFill>
            <a:srgbClr val="B900A6"/>
          </a:solidFill>
          <a:ln w="19050">
            <a:solidFill>
              <a:schemeClr val="lt1"/>
            </a:solidFill>
          </a:ln>
          <a:effectLst/>
        </c:spPr>
      </c:pivotFmt>
      <c:pivotFmt>
        <c:idx val="4"/>
        <c:spPr>
          <a:solidFill>
            <a:srgbClr val="9DE38F"/>
          </a:solidFill>
          <a:ln w="19050">
            <a:solidFill>
              <a:schemeClr val="lt1"/>
            </a:solidFill>
          </a:ln>
          <a:effectLst/>
        </c:spPr>
      </c:pivotFmt>
      <c:pivotFmt>
        <c:idx val="5"/>
        <c:spPr>
          <a:solidFill>
            <a:srgbClr val="9DE38F"/>
          </a:solidFill>
          <a:ln w="19050">
            <a:solidFill>
              <a:schemeClr val="lt1"/>
            </a:solidFill>
          </a:ln>
          <a:effectLst/>
        </c:spPr>
      </c:pivotFmt>
    </c:pivotFmts>
    <c:plotArea>
      <c:layout/>
      <c:doughnutChart>
        <c:varyColors val="1"/>
        <c:ser>
          <c:idx val="0"/>
          <c:order val="0"/>
          <c:tx>
            <c:strRef>
              <c:f>pvt_tables!$AN$3</c:f>
              <c:strCache>
                <c:ptCount val="1"/>
                <c:pt idx="0">
                  <c:v>Count of Order ID</c:v>
                </c:pt>
              </c:strCache>
            </c:strRef>
          </c:tx>
          <c:dPt>
            <c:idx val="0"/>
            <c:bubble3D val="0"/>
            <c:spPr>
              <a:solidFill>
                <a:srgbClr val="B900A6"/>
              </a:solidFill>
              <a:ln w="19050">
                <a:solidFill>
                  <a:schemeClr val="lt1"/>
                </a:solidFill>
              </a:ln>
              <a:effectLst/>
            </c:spPr>
            <c:extLst>
              <c:ext xmlns:c16="http://schemas.microsoft.com/office/drawing/2014/chart" uri="{C3380CC4-5D6E-409C-BE32-E72D297353CC}">
                <c16:uniqueId val="{00000004-FDFD-824E-B54E-F4222CEA08C1}"/>
              </c:ext>
            </c:extLst>
          </c:dPt>
          <c:dPt>
            <c:idx val="1"/>
            <c:bubble3D val="0"/>
            <c:spPr>
              <a:solidFill>
                <a:srgbClr val="9DE38F"/>
              </a:solidFill>
              <a:ln w="19050">
                <a:solidFill>
                  <a:schemeClr val="lt1"/>
                </a:solidFill>
              </a:ln>
              <a:effectLst/>
            </c:spPr>
            <c:extLst>
              <c:ext xmlns:c16="http://schemas.microsoft.com/office/drawing/2014/chart" uri="{C3380CC4-5D6E-409C-BE32-E72D297353CC}">
                <c16:uniqueId val="{00000006-FDFD-824E-B54E-F4222CEA08C1}"/>
              </c:ext>
            </c:extLst>
          </c:dPt>
          <c:cat>
            <c:strRef>
              <c:f>pvt_tables!$AM$4:$AM$5</c:f>
              <c:strCache>
                <c:ptCount val="2"/>
                <c:pt idx="0">
                  <c:v>No</c:v>
                </c:pt>
                <c:pt idx="1">
                  <c:v>Yes</c:v>
                </c:pt>
              </c:strCache>
            </c:strRef>
          </c:cat>
          <c:val>
            <c:numRef>
              <c:f>pvt_tables!$AN$4:$AN$5</c:f>
              <c:numCache>
                <c:formatCode>_(* #,##0_);_(* \(#,##0\);_(* "-"??_);_(@_)</c:formatCode>
                <c:ptCount val="2"/>
                <c:pt idx="0">
                  <c:v>521</c:v>
                </c:pt>
                <c:pt idx="1">
                  <c:v>479</c:v>
                </c:pt>
              </c:numCache>
            </c:numRef>
          </c:val>
          <c:extLst>
            <c:ext xmlns:c16="http://schemas.microsoft.com/office/drawing/2014/chart" uri="{C3380CC4-5D6E-409C-BE32-E72D297353CC}">
              <c16:uniqueId val="{00000000-FDFD-824E-B54E-F4222CEA08C1}"/>
            </c:ext>
          </c:extLst>
        </c:ser>
        <c:ser>
          <c:idx val="1"/>
          <c:order val="1"/>
          <c:tx>
            <c:strRef>
              <c:f>pvt_tables!$AO$3</c:f>
              <c:strCache>
                <c:ptCount val="1"/>
                <c:pt idx="0">
                  <c:v>Count of Order ID2</c:v>
                </c:pt>
              </c:strCache>
            </c:strRef>
          </c:tx>
          <c:dPt>
            <c:idx val="0"/>
            <c:bubble3D val="0"/>
            <c:spPr>
              <a:solidFill>
                <a:srgbClr val="B900A6"/>
              </a:solidFill>
              <a:ln w="19050">
                <a:solidFill>
                  <a:schemeClr val="lt1"/>
                </a:solidFill>
              </a:ln>
              <a:effectLst/>
            </c:spPr>
            <c:extLst>
              <c:ext xmlns:c16="http://schemas.microsoft.com/office/drawing/2014/chart" uri="{C3380CC4-5D6E-409C-BE32-E72D297353CC}">
                <c16:uniqueId val="{00000003-FDFD-824E-B54E-F4222CEA08C1}"/>
              </c:ext>
            </c:extLst>
          </c:dPt>
          <c:dPt>
            <c:idx val="1"/>
            <c:bubble3D val="0"/>
            <c:spPr>
              <a:solidFill>
                <a:srgbClr val="9DE38F"/>
              </a:solidFill>
              <a:ln w="19050">
                <a:solidFill>
                  <a:schemeClr val="lt1"/>
                </a:solidFill>
              </a:ln>
              <a:effectLst/>
            </c:spPr>
            <c:extLst>
              <c:ext xmlns:c16="http://schemas.microsoft.com/office/drawing/2014/chart" uri="{C3380CC4-5D6E-409C-BE32-E72D297353CC}">
                <c16:uniqueId val="{00000005-FDFD-824E-B54E-F4222CEA08C1}"/>
              </c:ext>
            </c:extLst>
          </c:dPt>
          <c:cat>
            <c:strRef>
              <c:f>pvt_tables!$AM$4:$AM$5</c:f>
              <c:strCache>
                <c:ptCount val="2"/>
                <c:pt idx="0">
                  <c:v>No</c:v>
                </c:pt>
                <c:pt idx="1">
                  <c:v>Yes</c:v>
                </c:pt>
              </c:strCache>
            </c:strRef>
          </c:cat>
          <c:val>
            <c:numRef>
              <c:f>pvt_tables!$AO$4:$AO$5</c:f>
              <c:numCache>
                <c:formatCode>0.00%</c:formatCode>
                <c:ptCount val="2"/>
                <c:pt idx="0">
                  <c:v>0.52100000000000002</c:v>
                </c:pt>
                <c:pt idx="1">
                  <c:v>0.47899999999999998</c:v>
                </c:pt>
              </c:numCache>
            </c:numRef>
          </c:val>
          <c:extLst>
            <c:ext xmlns:c16="http://schemas.microsoft.com/office/drawing/2014/chart" uri="{C3380CC4-5D6E-409C-BE32-E72D297353CC}">
              <c16:uniqueId val="{00000001-FDFD-824E-B54E-F4222CEA08C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6000">
                  <a:srgbClr val="00CA09"/>
                </a:gs>
                <a:gs pos="0">
                  <a:srgbClr val="7CF4E4"/>
                </a:gs>
              </a:gsLst>
              <a:lin ang="5400000" scaled="0"/>
            </a:gradFill>
            <a:ln w="139700">
              <a:solidFill>
                <a:srgbClr val="3D2D1C"/>
              </a:solidFill>
            </a:ln>
          </c:spPr>
          <c:dPt>
            <c:idx val="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1-A494-4945-AA74-FE529D50AC09}"/>
              </c:ext>
            </c:extLst>
          </c:dPt>
          <c:dPt>
            <c:idx val="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3-A494-4945-AA74-FE529D50AC09}"/>
              </c:ext>
            </c:extLst>
          </c:dPt>
          <c:dPt>
            <c:idx val="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5-A494-4945-AA74-FE529D50AC09}"/>
              </c:ext>
            </c:extLst>
          </c:dPt>
          <c:dPt>
            <c:idx val="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7-A494-4945-AA74-FE529D50AC09}"/>
              </c:ext>
            </c:extLst>
          </c:dPt>
          <c:dPt>
            <c:idx val="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9-A494-4945-AA74-FE529D50AC09}"/>
              </c:ext>
            </c:extLst>
          </c:dPt>
          <c:dPt>
            <c:idx val="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B-A494-4945-AA74-FE529D50AC09}"/>
              </c:ext>
            </c:extLst>
          </c:dPt>
          <c:dPt>
            <c:idx val="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D-A494-4945-AA74-FE529D50AC09}"/>
              </c:ext>
            </c:extLst>
          </c:dPt>
          <c:dPt>
            <c:idx val="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0F-A494-4945-AA74-FE529D50AC09}"/>
              </c:ext>
            </c:extLst>
          </c:dPt>
          <c:dPt>
            <c:idx val="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1-A494-4945-AA74-FE529D50AC09}"/>
              </c:ext>
            </c:extLst>
          </c:dPt>
          <c:dPt>
            <c:idx val="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3-A494-4945-AA74-FE529D50AC09}"/>
              </c:ext>
            </c:extLst>
          </c:dPt>
          <c:dPt>
            <c:idx val="1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5-A494-4945-AA74-FE529D50AC09}"/>
              </c:ext>
            </c:extLst>
          </c:dPt>
          <c:dPt>
            <c:idx val="1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7-A494-4945-AA74-FE529D50AC09}"/>
              </c:ext>
            </c:extLst>
          </c:dPt>
          <c:dPt>
            <c:idx val="1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9-A494-4945-AA74-FE529D50AC09}"/>
              </c:ext>
            </c:extLst>
          </c:dPt>
          <c:dPt>
            <c:idx val="1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B-A494-4945-AA74-FE529D50AC09}"/>
              </c:ext>
            </c:extLst>
          </c:dPt>
          <c:dPt>
            <c:idx val="1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D-A494-4945-AA74-FE529D50AC09}"/>
              </c:ext>
            </c:extLst>
          </c:dPt>
          <c:dPt>
            <c:idx val="1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1F-A494-4945-AA74-FE529D50AC09}"/>
              </c:ext>
            </c:extLst>
          </c:dPt>
          <c:dPt>
            <c:idx val="1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1-A494-4945-AA74-FE529D50AC09}"/>
              </c:ext>
            </c:extLst>
          </c:dPt>
          <c:dPt>
            <c:idx val="1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3-A494-4945-AA74-FE529D50AC09}"/>
              </c:ext>
            </c:extLst>
          </c:dPt>
          <c:dPt>
            <c:idx val="1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5-A494-4945-AA74-FE529D50AC09}"/>
              </c:ext>
            </c:extLst>
          </c:dPt>
          <c:dPt>
            <c:idx val="1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7-A494-4945-AA74-FE529D50AC09}"/>
              </c:ext>
            </c:extLst>
          </c:dPt>
          <c:dPt>
            <c:idx val="2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9-A494-4945-AA74-FE529D50AC09}"/>
              </c:ext>
            </c:extLst>
          </c:dPt>
          <c:dPt>
            <c:idx val="2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B-A494-4945-AA74-FE529D50AC09}"/>
              </c:ext>
            </c:extLst>
          </c:dPt>
          <c:dPt>
            <c:idx val="2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D-A494-4945-AA74-FE529D50AC09}"/>
              </c:ext>
            </c:extLst>
          </c:dPt>
          <c:dPt>
            <c:idx val="2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2F-A494-4945-AA74-FE529D50AC09}"/>
              </c:ext>
            </c:extLst>
          </c:dPt>
          <c:dPt>
            <c:idx val="2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1-A494-4945-AA74-FE529D50AC09}"/>
              </c:ext>
            </c:extLst>
          </c:dPt>
          <c:dPt>
            <c:idx val="2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3-A494-4945-AA74-FE529D50AC09}"/>
              </c:ext>
            </c:extLst>
          </c:dPt>
          <c:dPt>
            <c:idx val="2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5-A494-4945-AA74-FE529D50AC09}"/>
              </c:ext>
            </c:extLst>
          </c:dPt>
          <c:dPt>
            <c:idx val="2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7-A494-4945-AA74-FE529D50AC09}"/>
              </c:ext>
            </c:extLst>
          </c:dPt>
          <c:dPt>
            <c:idx val="2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9-A494-4945-AA74-FE529D50AC09}"/>
              </c:ext>
            </c:extLst>
          </c:dPt>
          <c:dPt>
            <c:idx val="2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B-A494-4945-AA74-FE529D50AC09}"/>
              </c:ext>
            </c:extLst>
          </c:dPt>
          <c:dPt>
            <c:idx val="3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D-A494-4945-AA74-FE529D50AC09}"/>
              </c:ext>
            </c:extLst>
          </c:dPt>
          <c:dPt>
            <c:idx val="3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3F-A494-4945-AA74-FE529D50AC09}"/>
              </c:ext>
            </c:extLst>
          </c:dPt>
          <c:dPt>
            <c:idx val="3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1-A494-4945-AA74-FE529D50AC09}"/>
              </c:ext>
            </c:extLst>
          </c:dPt>
          <c:dPt>
            <c:idx val="3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3-A494-4945-AA74-FE529D50AC09}"/>
              </c:ext>
            </c:extLst>
          </c:dPt>
          <c:dPt>
            <c:idx val="3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5-A494-4945-AA74-FE529D50AC09}"/>
              </c:ext>
            </c:extLst>
          </c:dPt>
          <c:dPt>
            <c:idx val="3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7-A494-4945-AA74-FE529D50AC09}"/>
              </c:ext>
            </c:extLst>
          </c:dPt>
          <c:dPt>
            <c:idx val="3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9-A494-4945-AA74-FE529D50AC09}"/>
              </c:ext>
            </c:extLst>
          </c:dPt>
          <c:dPt>
            <c:idx val="3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B-A494-4945-AA74-FE529D50AC09}"/>
              </c:ext>
            </c:extLst>
          </c:dPt>
          <c:dPt>
            <c:idx val="3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D-A494-4945-AA74-FE529D50AC09}"/>
              </c:ext>
            </c:extLst>
          </c:dPt>
          <c:dPt>
            <c:idx val="3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4F-A494-4945-AA74-FE529D50AC09}"/>
              </c:ext>
            </c:extLst>
          </c:dPt>
          <c:dPt>
            <c:idx val="4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1-A494-4945-AA74-FE529D50AC09}"/>
              </c:ext>
            </c:extLst>
          </c:dPt>
          <c:dPt>
            <c:idx val="4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3-A494-4945-AA74-FE529D50AC09}"/>
              </c:ext>
            </c:extLst>
          </c:dPt>
          <c:dPt>
            <c:idx val="4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5-A494-4945-AA74-FE529D50AC09}"/>
              </c:ext>
            </c:extLst>
          </c:dPt>
          <c:dPt>
            <c:idx val="4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7-A494-4945-AA74-FE529D50AC09}"/>
              </c:ext>
            </c:extLst>
          </c:dPt>
          <c:dPt>
            <c:idx val="4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9-A494-4945-AA74-FE529D50AC09}"/>
              </c:ext>
            </c:extLst>
          </c:dPt>
          <c:dPt>
            <c:idx val="4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B-A494-4945-AA74-FE529D50AC09}"/>
              </c:ext>
            </c:extLst>
          </c:dPt>
          <c:dPt>
            <c:idx val="4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D-A494-4945-AA74-FE529D50AC09}"/>
              </c:ext>
            </c:extLst>
          </c:dPt>
          <c:dPt>
            <c:idx val="4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5F-A494-4945-AA74-FE529D50AC09}"/>
              </c:ext>
            </c:extLst>
          </c:dPt>
          <c:dPt>
            <c:idx val="48"/>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1-A494-4945-AA74-FE529D50AC09}"/>
              </c:ext>
            </c:extLst>
          </c:dPt>
          <c:dPt>
            <c:idx val="49"/>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3-A494-4945-AA74-FE529D50AC09}"/>
              </c:ext>
            </c:extLst>
          </c:dPt>
          <c:dPt>
            <c:idx val="50"/>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5-A494-4945-AA74-FE529D50AC09}"/>
              </c:ext>
            </c:extLst>
          </c:dPt>
          <c:dPt>
            <c:idx val="51"/>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7-A494-4945-AA74-FE529D50AC09}"/>
              </c:ext>
            </c:extLst>
          </c:dPt>
          <c:dPt>
            <c:idx val="52"/>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9-A494-4945-AA74-FE529D50AC09}"/>
              </c:ext>
            </c:extLst>
          </c:dPt>
          <c:dPt>
            <c:idx val="53"/>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B-A494-4945-AA74-FE529D50AC09}"/>
              </c:ext>
            </c:extLst>
          </c:dPt>
          <c:dPt>
            <c:idx val="54"/>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D-A494-4945-AA74-FE529D50AC09}"/>
              </c:ext>
            </c:extLst>
          </c:dPt>
          <c:dPt>
            <c:idx val="55"/>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6F-A494-4945-AA74-FE529D50AC09}"/>
              </c:ext>
            </c:extLst>
          </c:dPt>
          <c:dPt>
            <c:idx val="56"/>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71-A494-4945-AA74-FE529D50AC09}"/>
              </c:ext>
            </c:extLst>
          </c:dPt>
          <c:dPt>
            <c:idx val="57"/>
            <c:bubble3D val="0"/>
            <c:spPr>
              <a:gradFill>
                <a:gsLst>
                  <a:gs pos="66000">
                    <a:srgbClr val="00CA09"/>
                  </a:gs>
                  <a:gs pos="0">
                    <a:srgbClr val="7CF4E4"/>
                  </a:gs>
                </a:gsLst>
                <a:lin ang="5400000" scaled="0"/>
              </a:gradFill>
              <a:ln w="139700">
                <a:solidFill>
                  <a:srgbClr val="3D2D1C"/>
                </a:solidFill>
              </a:ln>
              <a:effectLst/>
            </c:spPr>
            <c:extLst>
              <c:ext xmlns:c16="http://schemas.microsoft.com/office/drawing/2014/chart" uri="{C3380CC4-5D6E-409C-BE32-E72D297353CC}">
                <c16:uniqueId val="{00000073-A494-4945-AA74-FE529D50AC09}"/>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2-1C5D-2B4D-922F-286E202749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25400</xdr:rowOff>
    </xdr:from>
    <xdr:to>
      <xdr:col>13</xdr:col>
      <xdr:colOff>330200</xdr:colOff>
      <xdr:row>6</xdr:row>
      <xdr:rowOff>63500</xdr:rowOff>
    </xdr:to>
    <xdr:sp macro="" textlink="">
      <xdr:nvSpPr>
        <xdr:cNvPr id="2" name="TextBox 1">
          <a:extLst>
            <a:ext uri="{FF2B5EF4-FFF2-40B4-BE49-F238E27FC236}">
              <a16:creationId xmlns:a16="http://schemas.microsoft.com/office/drawing/2014/main" id="{CA797E8D-6FF5-FE29-4E3E-233DA53BCD9D}"/>
            </a:ext>
          </a:extLst>
        </xdr:cNvPr>
        <xdr:cNvSpPr txBox="1"/>
      </xdr:nvSpPr>
      <xdr:spPr>
        <a:xfrm>
          <a:off x="0" y="406400"/>
          <a:ext cx="1106170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a:t>Sales</a:t>
          </a:r>
          <a:r>
            <a:rPr lang="en-US" sz="4400" baseline="0"/>
            <a:t> Dashboard Ex. Worksheet</a:t>
          </a:r>
          <a:endParaRPr lang="en-US" sz="4400"/>
        </a:p>
      </xdr:txBody>
    </xdr:sp>
    <xdr:clientData/>
  </xdr:twoCellAnchor>
  <xdr:twoCellAnchor>
    <xdr:from>
      <xdr:col>0</xdr:col>
      <xdr:colOff>609600</xdr:colOff>
      <xdr:row>6</xdr:row>
      <xdr:rowOff>101600</xdr:rowOff>
    </xdr:from>
    <xdr:to>
      <xdr:col>7</xdr:col>
      <xdr:colOff>591820</xdr:colOff>
      <xdr:row>22</xdr:row>
      <xdr:rowOff>0</xdr:rowOff>
    </xdr:to>
    <xdr:sp macro="" textlink="">
      <xdr:nvSpPr>
        <xdr:cNvPr id="3" name="TextBox 2">
          <a:extLst>
            <a:ext uri="{FF2B5EF4-FFF2-40B4-BE49-F238E27FC236}">
              <a16:creationId xmlns:a16="http://schemas.microsoft.com/office/drawing/2014/main" id="{2A84BA35-D623-8830-C762-C3C0F957D4BA}"/>
            </a:ext>
          </a:extLst>
        </xdr:cNvPr>
        <xdr:cNvSpPr txBox="1"/>
      </xdr:nvSpPr>
      <xdr:spPr>
        <a:xfrm>
          <a:off x="609600" y="1244600"/>
          <a:ext cx="5760720" cy="2946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This</a:t>
          </a:r>
          <a:r>
            <a:rPr lang="en-US" sz="1800" baseline="0"/>
            <a:t> worksheet is meant to display the company's sales data through a dynamic, appealing, and easy to understand dashboard. The central part breaks down the sales data by country then product, highlighting the one with the majority sales. The right side displays quick visuals, being average monthly sales and the ratio of loyalty card use in purchases. The left side has metrics including total sales, target sales, a graph of sales per month, and the breakdown of the different coffees ordered. - The whole dashoard adjusts to the year slicer found on the left. </a:t>
          </a:r>
          <a:endParaRPr lang="en-US" sz="1800"/>
        </a:p>
      </xdr:txBody>
    </xdr:sp>
    <xdr:clientData/>
  </xdr:twoCellAnchor>
  <xdr:twoCellAnchor>
    <xdr:from>
      <xdr:col>0</xdr:col>
      <xdr:colOff>609600</xdr:colOff>
      <xdr:row>22</xdr:row>
      <xdr:rowOff>38100</xdr:rowOff>
    </xdr:from>
    <xdr:to>
      <xdr:col>7</xdr:col>
      <xdr:colOff>591820</xdr:colOff>
      <xdr:row>38</xdr:row>
      <xdr:rowOff>152400</xdr:rowOff>
    </xdr:to>
    <xdr:sp macro="" textlink="">
      <xdr:nvSpPr>
        <xdr:cNvPr id="4" name="TextBox 3">
          <a:extLst>
            <a:ext uri="{FF2B5EF4-FFF2-40B4-BE49-F238E27FC236}">
              <a16:creationId xmlns:a16="http://schemas.microsoft.com/office/drawing/2014/main" id="{D0E0C0A7-4351-C441-BB79-A4F1C3540C71}"/>
            </a:ext>
          </a:extLst>
        </xdr:cNvPr>
        <xdr:cNvSpPr txBox="1"/>
      </xdr:nvSpPr>
      <xdr:spPr>
        <a:xfrm>
          <a:off x="609600" y="4229100"/>
          <a:ext cx="5760720" cy="3162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For this</a:t>
          </a:r>
          <a:r>
            <a:rPr lang="en-US" sz="1800" baseline="0"/>
            <a:t> dashboard, it was necessary to create easy to understand graphs/designs using advanced design element techniques. In creating the charts and dynamic metrics for the dashboard, a seperate sheet was used to create all of the charts and table values that were to be used. This made the construction of the dashboard a lot simpler. - Every element on the dashboard is either a text box with a cell/sheet reference or a shape. No cells on the sheet have text or values, making it easier to be precise and manipulate. - In terms of design, a large focus was dialing in the colors, size, and layout, to make the dashboard feel seamless. </a:t>
          </a:r>
          <a:endParaRPr lang="en-US" sz="1800"/>
        </a:p>
      </xdr:txBody>
    </xdr:sp>
    <xdr:clientData/>
  </xdr:twoCellAnchor>
  <xdr:twoCellAnchor>
    <xdr:from>
      <xdr:col>0</xdr:col>
      <xdr:colOff>609600</xdr:colOff>
      <xdr:row>39</xdr:row>
      <xdr:rowOff>0</xdr:rowOff>
    </xdr:from>
    <xdr:to>
      <xdr:col>7</xdr:col>
      <xdr:colOff>591820</xdr:colOff>
      <xdr:row>48</xdr:row>
      <xdr:rowOff>127000</xdr:rowOff>
    </xdr:to>
    <xdr:sp macro="" textlink="">
      <xdr:nvSpPr>
        <xdr:cNvPr id="5" name="TextBox 4">
          <a:extLst>
            <a:ext uri="{FF2B5EF4-FFF2-40B4-BE49-F238E27FC236}">
              <a16:creationId xmlns:a16="http://schemas.microsoft.com/office/drawing/2014/main" id="{2A14185F-B2CD-4D4B-A5A0-E9FBE173F0E7}"/>
            </a:ext>
          </a:extLst>
        </xdr:cNvPr>
        <xdr:cNvSpPr txBox="1"/>
      </xdr:nvSpPr>
      <xdr:spPr>
        <a:xfrm>
          <a:off x="609600" y="7429500"/>
          <a:ext cx="5760720" cy="184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 techniques used for the dashboard: data series formatting, shape formatting, pivot</a:t>
          </a:r>
          <a:r>
            <a:rPr lang="en-US" sz="1800" baseline="0"/>
            <a:t> tables, custom graphs, dual axis graphs, data selection for graphs, slicers, Vlookup, If function, </a:t>
          </a:r>
          <a:r>
            <a:rPr lang="en-US" sz="1800"/>
            <a:t>alignment</a:t>
          </a:r>
          <a:r>
            <a:rPr lang="en-US" sz="1800" baseline="0"/>
            <a:t> tools, icons, symbols, cell/sheet references, layering, grouping</a:t>
          </a:r>
          <a:endParaRPr lang="en-US" sz="1800"/>
        </a:p>
      </xdr:txBody>
    </xdr:sp>
    <xdr:clientData/>
  </xdr:twoCellAnchor>
  <xdr:twoCellAnchor>
    <xdr:from>
      <xdr:col>0</xdr:col>
      <xdr:colOff>609600</xdr:colOff>
      <xdr:row>48</xdr:row>
      <xdr:rowOff>165100</xdr:rowOff>
    </xdr:from>
    <xdr:to>
      <xdr:col>7</xdr:col>
      <xdr:colOff>591820</xdr:colOff>
      <xdr:row>59</xdr:row>
      <xdr:rowOff>12700</xdr:rowOff>
    </xdr:to>
    <xdr:sp macro="" textlink="">
      <xdr:nvSpPr>
        <xdr:cNvPr id="6" name="TextBox 5">
          <a:extLst>
            <a:ext uri="{FF2B5EF4-FFF2-40B4-BE49-F238E27FC236}">
              <a16:creationId xmlns:a16="http://schemas.microsoft.com/office/drawing/2014/main" id="{218FC8CA-AE68-3443-86B2-631EE26BA7C8}"/>
            </a:ext>
          </a:extLst>
        </xdr:cNvPr>
        <xdr:cNvSpPr txBox="1"/>
      </xdr:nvSpPr>
      <xdr:spPr>
        <a:xfrm>
          <a:off x="609600" y="9309100"/>
          <a:ext cx="5760720" cy="1943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Potential Change - If</a:t>
          </a:r>
          <a:r>
            <a:rPr lang="en-US" sz="1800" baseline="0"/>
            <a:t> I were to make this particular dashboard again, I would likely place the order data in a table and have a seperate sheet for computing the metrics using table references, instead of pivot tables. This way, as the data is updated in the table, the dashboard will be as well; unlike pivot tables, which need to be refreshed. </a:t>
          </a:r>
          <a:endParaRPr lang="en-US" sz="1800"/>
        </a:p>
      </xdr:txBody>
    </xdr:sp>
    <xdr:clientData/>
  </xdr:twoCellAnchor>
  <xdr:twoCellAnchor>
    <xdr:from>
      <xdr:col>0</xdr:col>
      <xdr:colOff>209550</xdr:colOff>
      <xdr:row>48</xdr:row>
      <xdr:rowOff>165100</xdr:rowOff>
    </xdr:from>
    <xdr:to>
      <xdr:col>0</xdr:col>
      <xdr:colOff>603250</xdr:colOff>
      <xdr:row>51</xdr:row>
      <xdr:rowOff>63500</xdr:rowOff>
    </xdr:to>
    <xdr:sp macro="" textlink="">
      <xdr:nvSpPr>
        <xdr:cNvPr id="7" name="TextBox 6">
          <a:extLst>
            <a:ext uri="{FF2B5EF4-FFF2-40B4-BE49-F238E27FC236}">
              <a16:creationId xmlns:a16="http://schemas.microsoft.com/office/drawing/2014/main" id="{31A7E966-4086-4D46-ABA0-296B3D1F7F0A}"/>
            </a:ext>
          </a:extLst>
        </xdr:cNvPr>
        <xdr:cNvSpPr txBox="1"/>
      </xdr:nvSpPr>
      <xdr:spPr>
        <a:xfrm>
          <a:off x="209550" y="9309100"/>
          <a:ext cx="3937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9DE38F"/>
              </a:solidFill>
            </a:rPr>
            <a:t>➤</a:t>
          </a:r>
        </a:p>
      </xdr:txBody>
    </xdr:sp>
    <xdr:clientData/>
  </xdr:twoCellAnchor>
  <xdr:twoCellAnchor>
    <xdr:from>
      <xdr:col>0</xdr:col>
      <xdr:colOff>209550</xdr:colOff>
      <xdr:row>39</xdr:row>
      <xdr:rowOff>0</xdr:rowOff>
    </xdr:from>
    <xdr:to>
      <xdr:col>0</xdr:col>
      <xdr:colOff>603250</xdr:colOff>
      <xdr:row>41</xdr:row>
      <xdr:rowOff>88900</xdr:rowOff>
    </xdr:to>
    <xdr:sp macro="" textlink="">
      <xdr:nvSpPr>
        <xdr:cNvPr id="8" name="TextBox 7">
          <a:extLst>
            <a:ext uri="{FF2B5EF4-FFF2-40B4-BE49-F238E27FC236}">
              <a16:creationId xmlns:a16="http://schemas.microsoft.com/office/drawing/2014/main" id="{F897E41E-0DB1-8B4C-BD39-05EB23669A20}"/>
            </a:ext>
          </a:extLst>
        </xdr:cNvPr>
        <xdr:cNvSpPr txBox="1"/>
      </xdr:nvSpPr>
      <xdr:spPr>
        <a:xfrm>
          <a:off x="209550" y="7429500"/>
          <a:ext cx="3937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9DE38F"/>
              </a:solidFill>
            </a:rPr>
            <a:t>➤</a:t>
          </a:r>
        </a:p>
      </xdr:txBody>
    </xdr:sp>
    <xdr:clientData/>
  </xdr:twoCellAnchor>
  <xdr:twoCellAnchor>
    <xdr:from>
      <xdr:col>0</xdr:col>
      <xdr:colOff>209550</xdr:colOff>
      <xdr:row>22</xdr:row>
      <xdr:rowOff>25400</xdr:rowOff>
    </xdr:from>
    <xdr:to>
      <xdr:col>0</xdr:col>
      <xdr:colOff>603250</xdr:colOff>
      <xdr:row>24</xdr:row>
      <xdr:rowOff>114300</xdr:rowOff>
    </xdr:to>
    <xdr:sp macro="" textlink="">
      <xdr:nvSpPr>
        <xdr:cNvPr id="9" name="TextBox 8">
          <a:extLst>
            <a:ext uri="{FF2B5EF4-FFF2-40B4-BE49-F238E27FC236}">
              <a16:creationId xmlns:a16="http://schemas.microsoft.com/office/drawing/2014/main" id="{FDA8F544-6C37-B548-8861-6E41C2838F04}"/>
            </a:ext>
          </a:extLst>
        </xdr:cNvPr>
        <xdr:cNvSpPr txBox="1"/>
      </xdr:nvSpPr>
      <xdr:spPr>
        <a:xfrm>
          <a:off x="209550" y="4216400"/>
          <a:ext cx="3937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9DE38F"/>
              </a:solidFill>
            </a:rPr>
            <a:t>➤</a:t>
          </a:r>
        </a:p>
      </xdr:txBody>
    </xdr:sp>
    <xdr:clientData/>
  </xdr:twoCellAnchor>
  <xdr:twoCellAnchor>
    <xdr:from>
      <xdr:col>0</xdr:col>
      <xdr:colOff>209550</xdr:colOff>
      <xdr:row>6</xdr:row>
      <xdr:rowOff>88900</xdr:rowOff>
    </xdr:from>
    <xdr:to>
      <xdr:col>0</xdr:col>
      <xdr:colOff>603250</xdr:colOff>
      <xdr:row>8</xdr:row>
      <xdr:rowOff>177800</xdr:rowOff>
    </xdr:to>
    <xdr:sp macro="" textlink="">
      <xdr:nvSpPr>
        <xdr:cNvPr id="10" name="TextBox 9">
          <a:extLst>
            <a:ext uri="{FF2B5EF4-FFF2-40B4-BE49-F238E27FC236}">
              <a16:creationId xmlns:a16="http://schemas.microsoft.com/office/drawing/2014/main" id="{429002CE-8324-0B49-A248-3641723F5037}"/>
            </a:ext>
          </a:extLst>
        </xdr:cNvPr>
        <xdr:cNvSpPr txBox="1"/>
      </xdr:nvSpPr>
      <xdr:spPr>
        <a:xfrm>
          <a:off x="209550" y="1231900"/>
          <a:ext cx="393700" cy="469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9DE38F"/>
              </a:solidFill>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289189</xdr:colOff>
      <xdr:row>0</xdr:row>
      <xdr:rowOff>186614</xdr:rowOff>
    </xdr:from>
    <xdr:to>
      <xdr:col>14</xdr:col>
      <xdr:colOff>629549</xdr:colOff>
      <xdr:row>46</xdr:row>
      <xdr:rowOff>18974</xdr:rowOff>
    </xdr:to>
    <xdr:sp macro="" textlink="">
      <xdr:nvSpPr>
        <xdr:cNvPr id="197" name="Oval 196">
          <a:extLst>
            <a:ext uri="{FF2B5EF4-FFF2-40B4-BE49-F238E27FC236}">
              <a16:creationId xmlns:a16="http://schemas.microsoft.com/office/drawing/2014/main" id="{599F3D29-B9BE-894F-847C-34851849CDCD}"/>
            </a:ext>
          </a:extLst>
        </xdr:cNvPr>
        <xdr:cNvSpPr/>
      </xdr:nvSpPr>
      <xdr:spPr>
        <a:xfrm>
          <a:off x="3591189" y="186614"/>
          <a:ext cx="8595360" cy="8595360"/>
        </a:xfrm>
        <a:prstGeom prst="ellipse">
          <a:avLst/>
        </a:prstGeom>
        <a:noFill/>
        <a:ln>
          <a:solidFill>
            <a:srgbClr val="406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26885</xdr:colOff>
      <xdr:row>8</xdr:row>
      <xdr:rowOff>107483</xdr:rowOff>
    </xdr:from>
    <xdr:to>
      <xdr:col>13</xdr:col>
      <xdr:colOff>66353</xdr:colOff>
      <xdr:row>38</xdr:row>
      <xdr:rowOff>98105</xdr:rowOff>
    </xdr:to>
    <xdr:sp macro="" textlink="">
      <xdr:nvSpPr>
        <xdr:cNvPr id="196" name="Oval 195">
          <a:extLst>
            <a:ext uri="{FF2B5EF4-FFF2-40B4-BE49-F238E27FC236}">
              <a16:creationId xmlns:a16="http://schemas.microsoft.com/office/drawing/2014/main" id="{43B046C3-4418-0AAA-AF42-27A55C0422B9}"/>
            </a:ext>
          </a:extLst>
        </xdr:cNvPr>
        <xdr:cNvSpPr/>
      </xdr:nvSpPr>
      <xdr:spPr>
        <a:xfrm>
          <a:off x="4979885" y="1631483"/>
          <a:ext cx="5817968" cy="5705622"/>
        </a:xfrm>
        <a:prstGeom prst="ellipse">
          <a:avLst/>
        </a:prstGeom>
        <a:noFill/>
        <a:ln>
          <a:solidFill>
            <a:srgbClr val="40695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340885</xdr:colOff>
      <xdr:row>32</xdr:row>
      <xdr:rowOff>100684</xdr:rowOff>
    </xdr:from>
    <xdr:to>
      <xdr:col>13</xdr:col>
      <xdr:colOff>188532</xdr:colOff>
      <xdr:row>34</xdr:row>
      <xdr:rowOff>139683</xdr:rowOff>
    </xdr:to>
    <xdr:grpSp>
      <xdr:nvGrpSpPr>
        <xdr:cNvPr id="111" name="Group 110">
          <a:extLst>
            <a:ext uri="{FF2B5EF4-FFF2-40B4-BE49-F238E27FC236}">
              <a16:creationId xmlns:a16="http://schemas.microsoft.com/office/drawing/2014/main" id="{269CC10E-B699-4945-BDBF-F7DFFAEC05BD}"/>
            </a:ext>
          </a:extLst>
        </xdr:cNvPr>
        <xdr:cNvGrpSpPr/>
      </xdr:nvGrpSpPr>
      <xdr:grpSpPr>
        <a:xfrm rot="4177457">
          <a:off x="10429632" y="6228860"/>
          <a:ext cx="429768" cy="678032"/>
          <a:chOff x="0" y="0"/>
          <a:chExt cx="429768" cy="697570"/>
        </a:xfrm>
        <a:solidFill>
          <a:srgbClr val="406951"/>
        </a:solidFill>
      </xdr:grpSpPr>
      <xdr:cxnSp macro="">
        <xdr:nvCxnSpPr>
          <xdr:cNvPr id="112" name="Straight Connector 111">
            <a:extLst>
              <a:ext uri="{FF2B5EF4-FFF2-40B4-BE49-F238E27FC236}">
                <a16:creationId xmlns:a16="http://schemas.microsoft.com/office/drawing/2014/main" id="{EF1C8E76-ED67-5B43-603F-C9D46E39B196}"/>
              </a:ext>
            </a:extLst>
          </xdr:cNvPr>
          <xdr:cNvCxnSpPr/>
        </xdr:nvCxnSpPr>
        <xdr:spPr>
          <a:xfrm rot="10450813">
            <a:off x="248234" y="228973"/>
            <a:ext cx="84460" cy="468597"/>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13" name="Oval 112">
            <a:extLst>
              <a:ext uri="{FF2B5EF4-FFF2-40B4-BE49-F238E27FC236}">
                <a16:creationId xmlns:a16="http://schemas.microsoft.com/office/drawing/2014/main" id="{35915E86-BAFF-D5B9-7814-40BE118459C5}"/>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620429</xdr:colOff>
      <xdr:row>36</xdr:row>
      <xdr:rowOff>144240</xdr:rowOff>
    </xdr:from>
    <xdr:to>
      <xdr:col>12</xdr:col>
      <xdr:colOff>219813</xdr:colOff>
      <xdr:row>40</xdr:row>
      <xdr:rowOff>87834</xdr:rowOff>
    </xdr:to>
    <xdr:grpSp>
      <xdr:nvGrpSpPr>
        <xdr:cNvPr id="116" name="Group 115">
          <a:extLst>
            <a:ext uri="{FF2B5EF4-FFF2-40B4-BE49-F238E27FC236}">
              <a16:creationId xmlns:a16="http://schemas.microsoft.com/office/drawing/2014/main" id="{D7CB21B3-48F6-8F4E-8D1E-C6C97EFB554C}"/>
            </a:ext>
          </a:extLst>
        </xdr:cNvPr>
        <xdr:cNvGrpSpPr/>
      </xdr:nvGrpSpPr>
      <xdr:grpSpPr>
        <a:xfrm rot="12772654">
          <a:off x="9754660" y="7178086"/>
          <a:ext cx="429768" cy="725133"/>
          <a:chOff x="0" y="0"/>
          <a:chExt cx="429768" cy="746029"/>
        </a:xfrm>
        <a:solidFill>
          <a:srgbClr val="406951"/>
        </a:solidFill>
      </xdr:grpSpPr>
      <xdr:cxnSp macro="">
        <xdr:nvCxnSpPr>
          <xdr:cNvPr id="117" name="Straight Connector 116">
            <a:extLst>
              <a:ext uri="{FF2B5EF4-FFF2-40B4-BE49-F238E27FC236}">
                <a16:creationId xmlns:a16="http://schemas.microsoft.com/office/drawing/2014/main" id="{FB74FA18-1230-3E8F-FBF3-F2604C20302A}"/>
              </a:ext>
            </a:extLst>
          </xdr:cNvPr>
          <xdr:cNvCxnSpPr/>
        </xdr:nvCxnSpPr>
        <xdr:spPr>
          <a:xfrm rot="8827346" flipH="1">
            <a:off x="158356" y="254924"/>
            <a:ext cx="213679" cy="491105"/>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18" name="Oval 117">
            <a:extLst>
              <a:ext uri="{FF2B5EF4-FFF2-40B4-BE49-F238E27FC236}">
                <a16:creationId xmlns:a16="http://schemas.microsoft.com/office/drawing/2014/main" id="{B911FEBB-016E-21BA-3A60-4D9665696359}"/>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12</xdr:col>
      <xdr:colOff>556762</xdr:colOff>
      <xdr:row>35</xdr:row>
      <xdr:rowOff>154664</xdr:rowOff>
    </xdr:from>
    <xdr:to>
      <xdr:col>13</xdr:col>
      <xdr:colOff>365315</xdr:colOff>
      <xdr:row>38</xdr:row>
      <xdr:rowOff>177224</xdr:rowOff>
    </xdr:to>
    <xdr:grpSp>
      <xdr:nvGrpSpPr>
        <xdr:cNvPr id="119" name="Group 118">
          <a:extLst>
            <a:ext uri="{FF2B5EF4-FFF2-40B4-BE49-F238E27FC236}">
              <a16:creationId xmlns:a16="http://schemas.microsoft.com/office/drawing/2014/main" id="{DC2DA1DB-68C1-7C41-9FB1-3A4BC0CA5BEF}"/>
            </a:ext>
          </a:extLst>
        </xdr:cNvPr>
        <xdr:cNvGrpSpPr/>
      </xdr:nvGrpSpPr>
      <xdr:grpSpPr>
        <a:xfrm rot="8465873">
          <a:off x="10521377" y="6993126"/>
          <a:ext cx="638938" cy="608713"/>
          <a:chOff x="0" y="0"/>
          <a:chExt cx="638938" cy="626253"/>
        </a:xfrm>
        <a:solidFill>
          <a:srgbClr val="406951"/>
        </a:solidFill>
      </xdr:grpSpPr>
      <xdr:cxnSp macro="">
        <xdr:nvCxnSpPr>
          <xdr:cNvPr id="120" name="Straight Connector 119">
            <a:extLst>
              <a:ext uri="{FF2B5EF4-FFF2-40B4-BE49-F238E27FC236}">
                <a16:creationId xmlns:a16="http://schemas.microsoft.com/office/drawing/2014/main" id="{BF235D72-A0C2-28A5-6E4D-938728E9B03C}"/>
              </a:ext>
            </a:extLst>
          </xdr:cNvPr>
          <xdr:cNvCxnSpPr/>
        </xdr:nvCxnSpPr>
        <xdr:spPr>
          <a:xfrm rot="13134127">
            <a:off x="90914" y="384855"/>
            <a:ext cx="548024" cy="241398"/>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Oval 120">
            <a:extLst>
              <a:ext uri="{FF2B5EF4-FFF2-40B4-BE49-F238E27FC236}">
                <a16:creationId xmlns:a16="http://schemas.microsoft.com/office/drawing/2014/main" id="{E36C7380-0914-69A6-7934-B577CF748F4B}"/>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429261</xdr:colOff>
      <xdr:row>31</xdr:row>
      <xdr:rowOff>2821</xdr:rowOff>
    </xdr:from>
    <xdr:to>
      <xdr:col>12</xdr:col>
      <xdr:colOff>72745</xdr:colOff>
      <xdr:row>34</xdr:row>
      <xdr:rowOff>187548</xdr:rowOff>
    </xdr:to>
    <xdr:grpSp>
      <xdr:nvGrpSpPr>
        <xdr:cNvPr id="122" name="Group 121">
          <a:extLst>
            <a:ext uri="{FF2B5EF4-FFF2-40B4-BE49-F238E27FC236}">
              <a16:creationId xmlns:a16="http://schemas.microsoft.com/office/drawing/2014/main" id="{9730CEBE-E6CA-6E47-BC97-AE44D095A53F}"/>
            </a:ext>
          </a:extLst>
        </xdr:cNvPr>
        <xdr:cNvGrpSpPr/>
      </xdr:nvGrpSpPr>
      <xdr:grpSpPr>
        <a:xfrm rot="20352005">
          <a:off x="9563492" y="6059744"/>
          <a:ext cx="473868" cy="770881"/>
          <a:chOff x="0" y="0"/>
          <a:chExt cx="473868" cy="793095"/>
        </a:xfrm>
        <a:solidFill>
          <a:srgbClr val="406951"/>
        </a:solidFill>
      </xdr:grpSpPr>
      <xdr:cxnSp macro="">
        <xdr:nvCxnSpPr>
          <xdr:cNvPr id="123" name="Straight Connector 122">
            <a:extLst>
              <a:ext uri="{FF2B5EF4-FFF2-40B4-BE49-F238E27FC236}">
                <a16:creationId xmlns:a16="http://schemas.microsoft.com/office/drawing/2014/main" id="{43F86CB0-41B4-B247-0DB3-35E13EEF6498}"/>
              </a:ext>
            </a:extLst>
          </xdr:cNvPr>
          <xdr:cNvCxnSpPr/>
        </xdr:nvCxnSpPr>
        <xdr:spPr>
          <a:xfrm rot="1247995" flipH="1" flipV="1">
            <a:off x="125725" y="281510"/>
            <a:ext cx="348143" cy="511585"/>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24" name="Oval 123">
            <a:extLst>
              <a:ext uri="{FF2B5EF4-FFF2-40B4-BE49-F238E27FC236}">
                <a16:creationId xmlns:a16="http://schemas.microsoft.com/office/drawing/2014/main" id="{3D6B70E7-0A79-73A1-DE84-833BF5513474}"/>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316764</xdr:colOff>
      <xdr:row>16</xdr:row>
      <xdr:rowOff>127498</xdr:rowOff>
    </xdr:from>
    <xdr:to>
      <xdr:col>6</xdr:col>
      <xdr:colOff>746532</xdr:colOff>
      <xdr:row>20</xdr:row>
      <xdr:rowOff>164825</xdr:rowOff>
    </xdr:to>
    <xdr:grpSp>
      <xdr:nvGrpSpPr>
        <xdr:cNvPr id="130" name="Group 129">
          <a:extLst>
            <a:ext uri="{FF2B5EF4-FFF2-40B4-BE49-F238E27FC236}">
              <a16:creationId xmlns:a16="http://schemas.microsoft.com/office/drawing/2014/main" id="{511A85AF-8EBE-FE40-A666-F592DF13717D}"/>
            </a:ext>
          </a:extLst>
        </xdr:cNvPr>
        <xdr:cNvGrpSpPr/>
      </xdr:nvGrpSpPr>
      <xdr:grpSpPr>
        <a:xfrm rot="10538534">
          <a:off x="5299072" y="3253652"/>
          <a:ext cx="429768" cy="818865"/>
          <a:chOff x="0" y="0"/>
          <a:chExt cx="429768" cy="842462"/>
        </a:xfrm>
        <a:solidFill>
          <a:srgbClr val="406951"/>
        </a:solidFill>
      </xdr:grpSpPr>
      <xdr:cxnSp macro="">
        <xdr:nvCxnSpPr>
          <xdr:cNvPr id="131" name="Straight Connector 130">
            <a:extLst>
              <a:ext uri="{FF2B5EF4-FFF2-40B4-BE49-F238E27FC236}">
                <a16:creationId xmlns:a16="http://schemas.microsoft.com/office/drawing/2014/main" id="{BC648A64-3452-E286-D918-7FAA0F86B19E}"/>
              </a:ext>
            </a:extLst>
          </xdr:cNvPr>
          <xdr:cNvCxnSpPr/>
        </xdr:nvCxnSpPr>
        <xdr:spPr>
          <a:xfrm rot="19815750" flipV="1">
            <a:off x="236408" y="219317"/>
            <a:ext cx="136769" cy="623145"/>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32" name="Oval 131">
            <a:extLst>
              <a:ext uri="{FF2B5EF4-FFF2-40B4-BE49-F238E27FC236}">
                <a16:creationId xmlns:a16="http://schemas.microsoft.com/office/drawing/2014/main" id="{F28BF312-71E1-99C0-F56F-2D9770028B3E}"/>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781539</xdr:colOff>
      <xdr:row>11</xdr:row>
      <xdr:rowOff>19537</xdr:rowOff>
    </xdr:from>
    <xdr:to>
      <xdr:col>6</xdr:col>
      <xdr:colOff>380922</xdr:colOff>
      <xdr:row>14</xdr:row>
      <xdr:rowOff>111415</xdr:rowOff>
    </xdr:to>
    <xdr:grpSp>
      <xdr:nvGrpSpPr>
        <xdr:cNvPr id="133" name="Group 132">
          <a:extLst>
            <a:ext uri="{FF2B5EF4-FFF2-40B4-BE49-F238E27FC236}">
              <a16:creationId xmlns:a16="http://schemas.microsoft.com/office/drawing/2014/main" id="{A7415A74-704F-5B12-D2EB-6941C58E63BF}"/>
            </a:ext>
          </a:extLst>
        </xdr:cNvPr>
        <xdr:cNvGrpSpPr/>
      </xdr:nvGrpSpPr>
      <xdr:grpSpPr>
        <a:xfrm rot="878279">
          <a:off x="4933462" y="2168768"/>
          <a:ext cx="429768" cy="678032"/>
          <a:chOff x="0" y="0"/>
          <a:chExt cx="429768" cy="697570"/>
        </a:xfrm>
        <a:solidFill>
          <a:srgbClr val="406951"/>
        </a:solidFill>
      </xdr:grpSpPr>
      <xdr:cxnSp macro="">
        <xdr:nvCxnSpPr>
          <xdr:cNvPr id="134" name="Straight Connector 133">
            <a:extLst>
              <a:ext uri="{FF2B5EF4-FFF2-40B4-BE49-F238E27FC236}">
                <a16:creationId xmlns:a16="http://schemas.microsoft.com/office/drawing/2014/main" id="{45253961-6DB3-DD9B-8C70-19238799BF66}"/>
              </a:ext>
            </a:extLst>
          </xdr:cNvPr>
          <xdr:cNvCxnSpPr/>
        </xdr:nvCxnSpPr>
        <xdr:spPr>
          <a:xfrm rot="10450813">
            <a:off x="248234" y="228973"/>
            <a:ext cx="84460" cy="468597"/>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35" name="Oval 134">
            <a:extLst>
              <a:ext uri="{FF2B5EF4-FFF2-40B4-BE49-F238E27FC236}">
                <a16:creationId xmlns:a16="http://schemas.microsoft.com/office/drawing/2014/main" id="{DB807CF3-F013-51B5-D494-C529D7C7D8F7}"/>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xdr:col>
      <xdr:colOff>239310</xdr:colOff>
      <xdr:row>16</xdr:row>
      <xdr:rowOff>160655</xdr:rowOff>
    </xdr:from>
    <xdr:to>
      <xdr:col>6</xdr:col>
      <xdr:colOff>87531</xdr:colOff>
      <xdr:row>19</xdr:row>
      <xdr:rowOff>55523</xdr:rowOff>
    </xdr:to>
    <xdr:grpSp>
      <xdr:nvGrpSpPr>
        <xdr:cNvPr id="136" name="Group 135">
          <a:extLst>
            <a:ext uri="{FF2B5EF4-FFF2-40B4-BE49-F238E27FC236}">
              <a16:creationId xmlns:a16="http://schemas.microsoft.com/office/drawing/2014/main" id="{892154D9-6AB7-9340-85C9-03291FE51868}"/>
            </a:ext>
          </a:extLst>
        </xdr:cNvPr>
        <xdr:cNvGrpSpPr/>
      </xdr:nvGrpSpPr>
      <xdr:grpSpPr>
        <a:xfrm rot="14467412">
          <a:off x="4490025" y="3188017"/>
          <a:ext cx="481022" cy="678606"/>
          <a:chOff x="0" y="0"/>
          <a:chExt cx="481022" cy="698161"/>
        </a:xfrm>
        <a:solidFill>
          <a:srgbClr val="406951"/>
        </a:solidFill>
      </xdr:grpSpPr>
      <xdr:cxnSp macro="">
        <xdr:nvCxnSpPr>
          <xdr:cNvPr id="137" name="Straight Connector 136">
            <a:extLst>
              <a:ext uri="{FF2B5EF4-FFF2-40B4-BE49-F238E27FC236}">
                <a16:creationId xmlns:a16="http://schemas.microsoft.com/office/drawing/2014/main" id="{43E299DB-23FA-CCDE-CF4B-6C07C81D6A40}"/>
              </a:ext>
            </a:extLst>
          </xdr:cNvPr>
          <xdr:cNvCxnSpPr/>
        </xdr:nvCxnSpPr>
        <xdr:spPr>
          <a:xfrm rot="7324283" flipH="1">
            <a:off x="94449" y="311589"/>
            <a:ext cx="387975" cy="385170"/>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Oval 137">
            <a:extLst>
              <a:ext uri="{FF2B5EF4-FFF2-40B4-BE49-F238E27FC236}">
                <a16:creationId xmlns:a16="http://schemas.microsoft.com/office/drawing/2014/main" id="{4C034BE8-3628-6772-E9AB-6A2843D9CA8F}"/>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821936</xdr:colOff>
      <xdr:row>13</xdr:row>
      <xdr:rowOff>182231</xdr:rowOff>
    </xdr:from>
    <xdr:to>
      <xdr:col>5</xdr:col>
      <xdr:colOff>817844</xdr:colOff>
      <xdr:row>16</xdr:row>
      <xdr:rowOff>25845</xdr:rowOff>
    </xdr:to>
    <xdr:grpSp>
      <xdr:nvGrpSpPr>
        <xdr:cNvPr id="139" name="Group 138">
          <a:extLst>
            <a:ext uri="{FF2B5EF4-FFF2-40B4-BE49-F238E27FC236}">
              <a16:creationId xmlns:a16="http://schemas.microsoft.com/office/drawing/2014/main" id="{2C2028CF-2B19-0448-AE64-EFD7F55FAF7E}"/>
            </a:ext>
          </a:extLst>
        </xdr:cNvPr>
        <xdr:cNvGrpSpPr/>
      </xdr:nvGrpSpPr>
      <xdr:grpSpPr>
        <a:xfrm rot="18113898">
          <a:off x="4341737" y="2523968"/>
          <a:ext cx="429768" cy="826293"/>
          <a:chOff x="0" y="0"/>
          <a:chExt cx="429768" cy="850103"/>
        </a:xfrm>
        <a:solidFill>
          <a:srgbClr val="406951"/>
        </a:solidFill>
      </xdr:grpSpPr>
      <xdr:cxnSp macro="">
        <xdr:nvCxnSpPr>
          <xdr:cNvPr id="140" name="Straight Connector 139">
            <a:extLst>
              <a:ext uri="{FF2B5EF4-FFF2-40B4-BE49-F238E27FC236}">
                <a16:creationId xmlns:a16="http://schemas.microsoft.com/office/drawing/2014/main" id="{51723B80-B5B7-176E-6318-307DC82E6413}"/>
              </a:ext>
            </a:extLst>
          </xdr:cNvPr>
          <xdr:cNvCxnSpPr/>
        </xdr:nvCxnSpPr>
        <xdr:spPr>
          <a:xfrm rot="9774623" flipH="1">
            <a:off x="303840" y="222455"/>
            <a:ext cx="11411" cy="627648"/>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Oval 140">
            <a:extLst>
              <a:ext uri="{FF2B5EF4-FFF2-40B4-BE49-F238E27FC236}">
                <a16:creationId xmlns:a16="http://schemas.microsoft.com/office/drawing/2014/main" id="{692B5DB9-8B49-5369-5DCA-06DC1F48052A}"/>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284629</xdr:colOff>
      <xdr:row>11</xdr:row>
      <xdr:rowOff>112379</xdr:rowOff>
    </xdr:from>
    <xdr:to>
      <xdr:col>11</xdr:col>
      <xdr:colOff>738780</xdr:colOff>
      <xdr:row>15</xdr:row>
      <xdr:rowOff>40481</xdr:rowOff>
    </xdr:to>
    <xdr:grpSp>
      <xdr:nvGrpSpPr>
        <xdr:cNvPr id="93" name="Group 92">
          <a:extLst>
            <a:ext uri="{FF2B5EF4-FFF2-40B4-BE49-F238E27FC236}">
              <a16:creationId xmlns:a16="http://schemas.microsoft.com/office/drawing/2014/main" id="{6502C4C6-EE81-B84B-8DD4-63824B46052E}"/>
            </a:ext>
          </a:extLst>
        </xdr:cNvPr>
        <xdr:cNvGrpSpPr/>
      </xdr:nvGrpSpPr>
      <xdr:grpSpPr>
        <a:xfrm rot="18600713">
          <a:off x="9291116" y="2389354"/>
          <a:ext cx="709640" cy="454151"/>
          <a:chOff x="-123574" y="-182025"/>
          <a:chExt cx="709640" cy="467238"/>
        </a:xfrm>
        <a:solidFill>
          <a:srgbClr val="406951"/>
        </a:solidFill>
      </xdr:grpSpPr>
      <xdr:cxnSp macro="">
        <xdr:nvCxnSpPr>
          <xdr:cNvPr id="94" name="Straight Connector 93">
            <a:extLst>
              <a:ext uri="{FF2B5EF4-FFF2-40B4-BE49-F238E27FC236}">
                <a16:creationId xmlns:a16="http://schemas.microsoft.com/office/drawing/2014/main" id="{73457A66-370F-9CF3-2D09-B52ED6FA455E}"/>
              </a:ext>
            </a:extLst>
          </xdr:cNvPr>
          <xdr:cNvCxnSpPr/>
        </xdr:nvCxnSpPr>
        <xdr:spPr>
          <a:xfrm rot="21036153" flipH="1" flipV="1">
            <a:off x="122724" y="6379"/>
            <a:ext cx="463342" cy="278834"/>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95" name="Oval 94">
            <a:extLst>
              <a:ext uri="{FF2B5EF4-FFF2-40B4-BE49-F238E27FC236}">
                <a16:creationId xmlns:a16="http://schemas.microsoft.com/office/drawing/2014/main" id="{1BFF100E-073B-70CE-A204-52FA26DAF3EA}"/>
              </a:ext>
            </a:extLst>
          </xdr:cNvPr>
          <xdr:cNvSpPr/>
        </xdr:nvSpPr>
        <xdr:spPr>
          <a:xfrm>
            <a:off x="-123574" y="-182025"/>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12</xdr:col>
      <xdr:colOff>442484</xdr:colOff>
      <xdr:row>9</xdr:row>
      <xdr:rowOff>85054</xdr:rowOff>
    </xdr:from>
    <xdr:to>
      <xdr:col>13</xdr:col>
      <xdr:colOff>290131</xdr:colOff>
      <xdr:row>11</xdr:row>
      <xdr:rowOff>124053</xdr:rowOff>
    </xdr:to>
    <xdr:grpSp>
      <xdr:nvGrpSpPr>
        <xdr:cNvPr id="96" name="Group 95">
          <a:extLst>
            <a:ext uri="{FF2B5EF4-FFF2-40B4-BE49-F238E27FC236}">
              <a16:creationId xmlns:a16="http://schemas.microsoft.com/office/drawing/2014/main" id="{139E1D89-148C-8B4F-9BC1-EA72A133274A}"/>
            </a:ext>
          </a:extLst>
        </xdr:cNvPr>
        <xdr:cNvGrpSpPr/>
      </xdr:nvGrpSpPr>
      <xdr:grpSpPr>
        <a:xfrm rot="5032397">
          <a:off x="10531231" y="1719384"/>
          <a:ext cx="429768" cy="678032"/>
          <a:chOff x="0" y="0"/>
          <a:chExt cx="429768" cy="697570"/>
        </a:xfrm>
        <a:solidFill>
          <a:srgbClr val="406951"/>
        </a:solidFill>
      </xdr:grpSpPr>
      <xdr:cxnSp macro="">
        <xdr:nvCxnSpPr>
          <xdr:cNvPr id="97" name="Straight Connector 96">
            <a:extLst>
              <a:ext uri="{FF2B5EF4-FFF2-40B4-BE49-F238E27FC236}">
                <a16:creationId xmlns:a16="http://schemas.microsoft.com/office/drawing/2014/main" id="{525E8D9D-541C-1532-8327-0074CA03C0DC}"/>
              </a:ext>
            </a:extLst>
          </xdr:cNvPr>
          <xdr:cNvCxnSpPr/>
        </xdr:nvCxnSpPr>
        <xdr:spPr>
          <a:xfrm rot="10450813">
            <a:off x="248234" y="228973"/>
            <a:ext cx="84460" cy="468597"/>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Oval 97">
            <a:extLst>
              <a:ext uri="{FF2B5EF4-FFF2-40B4-BE49-F238E27FC236}">
                <a16:creationId xmlns:a16="http://schemas.microsoft.com/office/drawing/2014/main" id="{340EF13F-3B1F-4009-FC55-8C8ED7D15C22}"/>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12</xdr:col>
      <xdr:colOff>572477</xdr:colOff>
      <xdr:row>12</xdr:row>
      <xdr:rowOff>5860</xdr:rowOff>
    </xdr:from>
    <xdr:to>
      <xdr:col>13</xdr:col>
      <xdr:colOff>171860</xdr:colOff>
      <xdr:row>15</xdr:row>
      <xdr:rowOff>97738</xdr:rowOff>
    </xdr:to>
    <xdr:grpSp>
      <xdr:nvGrpSpPr>
        <xdr:cNvPr id="102" name="Group 101">
          <a:extLst>
            <a:ext uri="{FF2B5EF4-FFF2-40B4-BE49-F238E27FC236}">
              <a16:creationId xmlns:a16="http://schemas.microsoft.com/office/drawing/2014/main" id="{7285F2B3-8280-714E-A2EA-ADBB4BC7EAE8}"/>
            </a:ext>
          </a:extLst>
        </xdr:cNvPr>
        <xdr:cNvGrpSpPr/>
      </xdr:nvGrpSpPr>
      <xdr:grpSpPr>
        <a:xfrm rot="8559408">
          <a:off x="10537092" y="2350475"/>
          <a:ext cx="429768" cy="678032"/>
          <a:chOff x="0" y="0"/>
          <a:chExt cx="429768" cy="697570"/>
        </a:xfrm>
        <a:solidFill>
          <a:srgbClr val="406951"/>
        </a:solidFill>
      </xdr:grpSpPr>
      <xdr:cxnSp macro="">
        <xdr:nvCxnSpPr>
          <xdr:cNvPr id="103" name="Straight Connector 102">
            <a:extLst>
              <a:ext uri="{FF2B5EF4-FFF2-40B4-BE49-F238E27FC236}">
                <a16:creationId xmlns:a16="http://schemas.microsoft.com/office/drawing/2014/main" id="{03438032-80EE-8161-9829-62A2DD9575A9}"/>
              </a:ext>
            </a:extLst>
          </xdr:cNvPr>
          <xdr:cNvCxnSpPr/>
        </xdr:nvCxnSpPr>
        <xdr:spPr>
          <a:xfrm rot="10450813">
            <a:off x="248234" y="228973"/>
            <a:ext cx="84460" cy="468597"/>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Oval 103">
            <a:extLst>
              <a:ext uri="{FF2B5EF4-FFF2-40B4-BE49-F238E27FC236}">
                <a16:creationId xmlns:a16="http://schemas.microsoft.com/office/drawing/2014/main" id="{20B8E0A1-F5F9-84B3-709E-F5EE47B6C6B8}"/>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11</xdr:col>
      <xdr:colOff>438892</xdr:colOff>
      <xdr:row>7</xdr:row>
      <xdr:rowOff>144709</xdr:rowOff>
    </xdr:from>
    <xdr:to>
      <xdr:col>12</xdr:col>
      <xdr:colOff>91275</xdr:colOff>
      <xdr:row>11</xdr:row>
      <xdr:rowOff>101197</xdr:rowOff>
    </xdr:to>
    <xdr:grpSp>
      <xdr:nvGrpSpPr>
        <xdr:cNvPr id="108" name="Group 107">
          <a:extLst>
            <a:ext uri="{FF2B5EF4-FFF2-40B4-BE49-F238E27FC236}">
              <a16:creationId xmlns:a16="http://schemas.microsoft.com/office/drawing/2014/main" id="{4150BD06-CB68-3942-A52A-62CAE1169DE1}"/>
            </a:ext>
          </a:extLst>
        </xdr:cNvPr>
        <xdr:cNvGrpSpPr/>
      </xdr:nvGrpSpPr>
      <xdr:grpSpPr>
        <a:xfrm rot="20329171">
          <a:off x="9573123" y="1512401"/>
          <a:ext cx="482767" cy="738027"/>
          <a:chOff x="0" y="0"/>
          <a:chExt cx="482767" cy="759294"/>
        </a:xfrm>
        <a:solidFill>
          <a:srgbClr val="406951"/>
        </a:solidFill>
      </xdr:grpSpPr>
      <xdr:cxnSp macro="">
        <xdr:nvCxnSpPr>
          <xdr:cNvPr id="109" name="Straight Connector 108">
            <a:extLst>
              <a:ext uri="{FF2B5EF4-FFF2-40B4-BE49-F238E27FC236}">
                <a16:creationId xmlns:a16="http://schemas.microsoft.com/office/drawing/2014/main" id="{27EE44AA-3903-8484-88C5-932B55D36BD3}"/>
              </a:ext>
            </a:extLst>
          </xdr:cNvPr>
          <xdr:cNvCxnSpPr/>
        </xdr:nvCxnSpPr>
        <xdr:spPr>
          <a:xfrm rot="1270829" flipH="1" flipV="1">
            <a:off x="130004" y="284100"/>
            <a:ext cx="352763" cy="475194"/>
          </a:xfrm>
          <a:prstGeom prst="line">
            <a:avLst/>
          </a:prstGeom>
          <a:grpFill/>
          <a:ln w="9525">
            <a:solidFill>
              <a:srgbClr val="406951"/>
            </a:solidFill>
          </a:ln>
        </xdr:spPr>
        <xdr:style>
          <a:lnRef idx="1">
            <a:schemeClr val="accent1"/>
          </a:lnRef>
          <a:fillRef idx="0">
            <a:schemeClr val="accent1"/>
          </a:fillRef>
          <a:effectRef idx="0">
            <a:schemeClr val="accent1"/>
          </a:effectRef>
          <a:fontRef idx="minor">
            <a:schemeClr val="tx1"/>
          </a:fontRef>
        </xdr:style>
      </xdr:cxnSp>
      <xdr:sp macro="" textlink="">
        <xdr:nvSpPr>
          <xdr:cNvPr id="110" name="Oval 109">
            <a:extLst>
              <a:ext uri="{FF2B5EF4-FFF2-40B4-BE49-F238E27FC236}">
                <a16:creationId xmlns:a16="http://schemas.microsoft.com/office/drawing/2014/main" id="{49D5A91C-97AA-8640-2A9D-1941767A52DB}"/>
              </a:ext>
            </a:extLst>
          </xdr:cNvPr>
          <xdr:cNvSpPr/>
        </xdr:nvSpPr>
        <xdr:spPr>
          <a:xfrm>
            <a:off x="0" y="0"/>
            <a:ext cx="429768" cy="429768"/>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420077</xdr:colOff>
      <xdr:row>10</xdr:row>
      <xdr:rowOff>117231</xdr:rowOff>
    </xdr:from>
    <xdr:to>
      <xdr:col>8</xdr:col>
      <xdr:colOff>43961</xdr:colOff>
      <xdr:row>15</xdr:row>
      <xdr:rowOff>19539</xdr:rowOff>
    </xdr:to>
    <xdr:cxnSp macro="">
      <xdr:nvCxnSpPr>
        <xdr:cNvPr id="81" name="Straight Connector 80">
          <a:extLst>
            <a:ext uri="{FF2B5EF4-FFF2-40B4-BE49-F238E27FC236}">
              <a16:creationId xmlns:a16="http://schemas.microsoft.com/office/drawing/2014/main" id="{B9BA77AE-7C9E-4F44-A54F-9B069B89160C}"/>
            </a:ext>
          </a:extLst>
        </xdr:cNvPr>
        <xdr:cNvCxnSpPr>
          <a:stCxn id="74" idx="0"/>
        </xdr:cNvCxnSpPr>
      </xdr:nvCxnSpPr>
      <xdr:spPr>
        <a:xfrm flipH="1">
          <a:off x="5402385" y="2071077"/>
          <a:ext cx="1284653" cy="879231"/>
        </a:xfrm>
        <a:prstGeom prst="line">
          <a:avLst/>
        </a:prstGeom>
        <a:ln w="15875">
          <a:gradFill>
            <a:gsLst>
              <a:gs pos="30000">
                <a:srgbClr val="00B600"/>
              </a:gs>
              <a:gs pos="71000">
                <a:srgbClr val="FDABE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623275</xdr:colOff>
      <xdr:row>36</xdr:row>
      <xdr:rowOff>9769</xdr:rowOff>
    </xdr:from>
    <xdr:to>
      <xdr:col>12</xdr:col>
      <xdr:colOff>19539</xdr:colOff>
      <xdr:row>38</xdr:row>
      <xdr:rowOff>15633</xdr:rowOff>
    </xdr:to>
    <xdr:cxnSp macro="">
      <xdr:nvCxnSpPr>
        <xdr:cNvPr id="78" name="Straight Connector 77">
          <a:extLst>
            <a:ext uri="{FF2B5EF4-FFF2-40B4-BE49-F238E27FC236}">
              <a16:creationId xmlns:a16="http://schemas.microsoft.com/office/drawing/2014/main" id="{FE3B8544-8383-0140-829E-42DDE9799B9C}"/>
            </a:ext>
          </a:extLst>
        </xdr:cNvPr>
        <xdr:cNvCxnSpPr>
          <a:stCxn id="76" idx="0"/>
        </xdr:cNvCxnSpPr>
      </xdr:nvCxnSpPr>
      <xdr:spPr>
        <a:xfrm flipV="1">
          <a:off x="8096737" y="7043615"/>
          <a:ext cx="1887417" cy="396633"/>
        </a:xfrm>
        <a:prstGeom prst="line">
          <a:avLst/>
        </a:prstGeom>
        <a:ln w="15875">
          <a:gradFill>
            <a:gsLst>
              <a:gs pos="30000">
                <a:srgbClr val="00B600"/>
              </a:gs>
              <a:gs pos="71000">
                <a:srgbClr val="FDABE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342249</xdr:colOff>
      <xdr:row>14</xdr:row>
      <xdr:rowOff>2930</xdr:rowOff>
    </xdr:from>
    <xdr:to>
      <xdr:col>11</xdr:col>
      <xdr:colOff>678310</xdr:colOff>
      <xdr:row>32</xdr:row>
      <xdr:rowOff>143607</xdr:rowOff>
    </xdr:to>
    <xdr:graphicFrame macro="">
      <xdr:nvGraphicFramePr>
        <xdr:cNvPr id="62" name="Chart 61">
          <a:extLst>
            <a:ext uri="{FF2B5EF4-FFF2-40B4-BE49-F238E27FC236}">
              <a16:creationId xmlns:a16="http://schemas.microsoft.com/office/drawing/2014/main" id="{65BD13AF-2544-0449-B6FE-89D700E26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342249</xdr:colOff>
      <xdr:row>14</xdr:row>
      <xdr:rowOff>2930</xdr:rowOff>
    </xdr:from>
    <xdr:to>
      <xdr:col>11</xdr:col>
      <xdr:colOff>678310</xdr:colOff>
      <xdr:row>32</xdr:row>
      <xdr:rowOff>143607</xdr:rowOff>
    </xdr:to>
    <xdr:graphicFrame macro="">
      <xdr:nvGraphicFramePr>
        <xdr:cNvPr id="63" name="Chart 62">
          <a:extLst>
            <a:ext uri="{FF2B5EF4-FFF2-40B4-BE49-F238E27FC236}">
              <a16:creationId xmlns:a16="http://schemas.microsoft.com/office/drawing/2014/main" id="{30119661-B45A-134B-84A1-14C143B73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355600</xdr:colOff>
      <xdr:row>4</xdr:row>
      <xdr:rowOff>177800</xdr:rowOff>
    </xdr:from>
    <xdr:to>
      <xdr:col>2</xdr:col>
      <xdr:colOff>259080</xdr:colOff>
      <xdr:row>7</xdr:row>
      <xdr:rowOff>36068</xdr:rowOff>
    </xdr:to>
    <xdr:sp macro="" textlink="">
      <xdr:nvSpPr>
        <xdr:cNvPr id="18" name="Rounded Rectangle 17">
          <a:extLst>
            <a:ext uri="{FF2B5EF4-FFF2-40B4-BE49-F238E27FC236}">
              <a16:creationId xmlns:a16="http://schemas.microsoft.com/office/drawing/2014/main" id="{19550246-3FFE-EE4E-99F8-4264DA89537A}"/>
            </a:ext>
          </a:extLst>
        </xdr:cNvPr>
        <xdr:cNvSpPr/>
      </xdr:nvSpPr>
      <xdr:spPr>
        <a:xfrm>
          <a:off x="355600" y="939800"/>
          <a:ext cx="1554480" cy="429768"/>
        </a:xfrm>
        <a:prstGeom prst="roundRect">
          <a:avLst>
            <a:gd name="adj" fmla="val 50000"/>
          </a:avLst>
        </a:prstGeom>
        <a:solidFill>
          <a:srgbClr val="B800A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26064</xdr:colOff>
      <xdr:row>2</xdr:row>
      <xdr:rowOff>21735</xdr:rowOff>
    </xdr:to>
    <xdr:sp macro="" textlink="">
      <xdr:nvSpPr>
        <xdr:cNvPr id="16" name="Rectangle 15">
          <a:extLst>
            <a:ext uri="{FF2B5EF4-FFF2-40B4-BE49-F238E27FC236}">
              <a16:creationId xmlns:a16="http://schemas.microsoft.com/office/drawing/2014/main" id="{8B4A72FD-83B1-6340-ADE9-395B8C2F79C4}"/>
            </a:ext>
          </a:extLst>
        </xdr:cNvPr>
        <xdr:cNvSpPr/>
      </xdr:nvSpPr>
      <xdr:spPr>
        <a:xfrm>
          <a:off x="0" y="0"/>
          <a:ext cx="17361564" cy="402735"/>
        </a:xfrm>
        <a:prstGeom prst="rect">
          <a:avLst/>
        </a:prstGeom>
        <a:solidFill>
          <a:srgbClr val="314A2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xdr:txBody>
    </xdr:sp>
    <xdr:clientData/>
  </xdr:twoCellAnchor>
  <xdr:twoCellAnchor>
    <xdr:from>
      <xdr:col>0</xdr:col>
      <xdr:colOff>366787</xdr:colOff>
      <xdr:row>5</xdr:row>
      <xdr:rowOff>4541</xdr:rowOff>
    </xdr:from>
    <xdr:to>
      <xdr:col>2</xdr:col>
      <xdr:colOff>259326</xdr:colOff>
      <xdr:row>7</xdr:row>
      <xdr:rowOff>23793</xdr:rowOff>
    </xdr:to>
    <xdr:sp macro="" textlink="">
      <xdr:nvSpPr>
        <xdr:cNvPr id="17" name="TextBox 16">
          <a:extLst>
            <a:ext uri="{FF2B5EF4-FFF2-40B4-BE49-F238E27FC236}">
              <a16:creationId xmlns:a16="http://schemas.microsoft.com/office/drawing/2014/main" id="{EA4139C0-7433-774B-8B68-E929A8FAE1D3}"/>
            </a:ext>
          </a:extLst>
        </xdr:cNvPr>
        <xdr:cNvSpPr txBox="1"/>
      </xdr:nvSpPr>
      <xdr:spPr>
        <a:xfrm>
          <a:off x="366787" y="957041"/>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Book" panose="02000503020000020003" pitchFamily="2" charset="0"/>
            </a:rPr>
            <a:t>Sales</a:t>
          </a:r>
          <a:r>
            <a:rPr lang="en-US" sz="1400" baseline="0">
              <a:solidFill>
                <a:schemeClr val="bg1"/>
              </a:solidFill>
              <a:latin typeface="Avenir Book" panose="02000503020000020003" pitchFamily="2" charset="0"/>
            </a:rPr>
            <a:t> Records</a:t>
          </a:r>
        </a:p>
      </xdr:txBody>
    </xdr:sp>
    <xdr:clientData/>
  </xdr:twoCellAnchor>
  <xdr:twoCellAnchor editAs="oneCell">
    <xdr:from>
      <xdr:col>0</xdr:col>
      <xdr:colOff>119525</xdr:colOff>
      <xdr:row>0</xdr:row>
      <xdr:rowOff>22414</xdr:rowOff>
    </xdr:from>
    <xdr:to>
      <xdr:col>0</xdr:col>
      <xdr:colOff>478113</xdr:colOff>
      <xdr:row>1</xdr:row>
      <xdr:rowOff>186767</xdr:rowOff>
    </xdr:to>
    <xdr:pic>
      <xdr:nvPicPr>
        <xdr:cNvPr id="21" name="Graphic 20" descr="Coffee Beans outline">
          <a:extLst>
            <a:ext uri="{FF2B5EF4-FFF2-40B4-BE49-F238E27FC236}">
              <a16:creationId xmlns:a16="http://schemas.microsoft.com/office/drawing/2014/main" id="{C12DF13C-5A67-DB74-4D12-4797944031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9525" y="22414"/>
          <a:ext cx="358588" cy="358588"/>
        </a:xfrm>
        <a:prstGeom prst="rect">
          <a:avLst/>
        </a:prstGeom>
      </xdr:spPr>
    </xdr:pic>
    <xdr:clientData/>
  </xdr:twoCellAnchor>
  <xdr:twoCellAnchor>
    <xdr:from>
      <xdr:col>0</xdr:col>
      <xdr:colOff>537885</xdr:colOff>
      <xdr:row>0</xdr:row>
      <xdr:rowOff>0</xdr:rowOff>
    </xdr:from>
    <xdr:to>
      <xdr:col>2</xdr:col>
      <xdr:colOff>166425</xdr:colOff>
      <xdr:row>2</xdr:row>
      <xdr:rowOff>11781</xdr:rowOff>
    </xdr:to>
    <xdr:sp macro="" textlink="">
      <xdr:nvSpPr>
        <xdr:cNvPr id="22" name="TextBox 21">
          <a:extLst>
            <a:ext uri="{FF2B5EF4-FFF2-40B4-BE49-F238E27FC236}">
              <a16:creationId xmlns:a16="http://schemas.microsoft.com/office/drawing/2014/main" id="{C18E1897-6829-3A43-8B0E-5EAE9773C14E}"/>
            </a:ext>
          </a:extLst>
        </xdr:cNvPr>
        <xdr:cNvSpPr txBox="1"/>
      </xdr:nvSpPr>
      <xdr:spPr>
        <a:xfrm>
          <a:off x="537885" y="0"/>
          <a:ext cx="1287011"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bg1"/>
              </a:solidFill>
              <a:latin typeface="Avenir Book" panose="02000503020000020003" pitchFamily="2" charset="0"/>
            </a:rPr>
            <a:t>Gavin's Coffee</a:t>
          </a:r>
          <a:endParaRPr lang="en-US" sz="1400">
            <a:solidFill>
              <a:schemeClr val="bg1"/>
            </a:solidFill>
            <a:latin typeface="Avenir Book" panose="02000503020000020003" pitchFamily="2" charset="0"/>
          </a:endParaRPr>
        </a:p>
      </xdr:txBody>
    </xdr:sp>
    <xdr:clientData/>
  </xdr:twoCellAnchor>
  <xdr:twoCellAnchor editAs="absolute">
    <xdr:from>
      <xdr:col>0</xdr:col>
      <xdr:colOff>319011</xdr:colOff>
      <xdr:row>14</xdr:row>
      <xdr:rowOff>69547</xdr:rowOff>
    </xdr:from>
    <xdr:to>
      <xdr:col>3</xdr:col>
      <xdr:colOff>666749</xdr:colOff>
      <xdr:row>16</xdr:row>
      <xdr:rowOff>95248</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3FA2531E-A8D4-F640-A9B6-8DD724A7019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19011" y="2804932"/>
              <a:ext cx="2838892" cy="416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381000</xdr:colOff>
      <xdr:row>8</xdr:row>
      <xdr:rowOff>4069</xdr:rowOff>
    </xdr:from>
    <xdr:to>
      <xdr:col>3</xdr:col>
      <xdr:colOff>772583</xdr:colOff>
      <xdr:row>13</xdr:row>
      <xdr:rowOff>83037</xdr:rowOff>
    </xdr:to>
    <xdr:sp macro="" textlink="">
      <xdr:nvSpPr>
        <xdr:cNvPr id="4" name="TextBox 3">
          <a:extLst>
            <a:ext uri="{FF2B5EF4-FFF2-40B4-BE49-F238E27FC236}">
              <a16:creationId xmlns:a16="http://schemas.microsoft.com/office/drawing/2014/main" id="{E566099B-B35F-876C-A6BD-02E51DC90700}"/>
            </a:ext>
          </a:extLst>
        </xdr:cNvPr>
        <xdr:cNvSpPr txBox="1"/>
      </xdr:nvSpPr>
      <xdr:spPr>
        <a:xfrm>
          <a:off x="381000" y="1567146"/>
          <a:ext cx="2882737" cy="1055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venir Book" panose="02000503020000020003" pitchFamily="2" charset="0"/>
            </a:rPr>
            <a:t>Total sales</a:t>
          </a:r>
          <a:r>
            <a:rPr lang="en-US" sz="1200" baseline="0">
              <a:solidFill>
                <a:schemeClr val="bg1"/>
              </a:solidFill>
              <a:latin typeface="Avenir Book" panose="02000503020000020003" pitchFamily="2" charset="0"/>
            </a:rPr>
            <a:t> breakdown, highlighting product percentages by country of operation, as well as other sales mentrics. </a:t>
          </a:r>
          <a:endParaRPr lang="en-US" sz="1200">
            <a:solidFill>
              <a:schemeClr val="bg1"/>
            </a:solidFill>
            <a:latin typeface="Avenir Book" panose="02000503020000020003" pitchFamily="2" charset="0"/>
          </a:endParaRPr>
        </a:p>
      </xdr:txBody>
    </xdr:sp>
    <xdr:clientData/>
  </xdr:twoCellAnchor>
  <xdr:twoCellAnchor>
    <xdr:from>
      <xdr:col>0</xdr:col>
      <xdr:colOff>137579</xdr:colOff>
      <xdr:row>17</xdr:row>
      <xdr:rowOff>139210</xdr:rowOff>
    </xdr:from>
    <xdr:to>
      <xdr:col>3</xdr:col>
      <xdr:colOff>137579</xdr:colOff>
      <xdr:row>26</xdr:row>
      <xdr:rowOff>40416</xdr:rowOff>
    </xdr:to>
    <xdr:grpSp>
      <xdr:nvGrpSpPr>
        <xdr:cNvPr id="9" name="Group 8">
          <a:extLst>
            <a:ext uri="{FF2B5EF4-FFF2-40B4-BE49-F238E27FC236}">
              <a16:creationId xmlns:a16="http://schemas.microsoft.com/office/drawing/2014/main" id="{8F2CD3A9-9E79-5032-F4FA-088FB75BC37A}"/>
            </a:ext>
          </a:extLst>
        </xdr:cNvPr>
        <xdr:cNvGrpSpPr/>
      </xdr:nvGrpSpPr>
      <xdr:grpSpPr>
        <a:xfrm>
          <a:off x="137579" y="3460748"/>
          <a:ext cx="2491154" cy="1659668"/>
          <a:chOff x="137579" y="3060736"/>
          <a:chExt cx="2476500" cy="1615182"/>
        </a:xfrm>
      </xdr:grpSpPr>
      <xdr:sp macro="" textlink="">
        <xdr:nvSpPr>
          <xdr:cNvPr id="5" name="TextBox 4">
            <a:extLst>
              <a:ext uri="{FF2B5EF4-FFF2-40B4-BE49-F238E27FC236}">
                <a16:creationId xmlns:a16="http://schemas.microsoft.com/office/drawing/2014/main" id="{9F21E770-40AC-D249-A98A-CD905262158F}"/>
              </a:ext>
            </a:extLst>
          </xdr:cNvPr>
          <xdr:cNvSpPr txBox="1"/>
        </xdr:nvSpPr>
        <xdr:spPr>
          <a:xfrm>
            <a:off x="137579" y="3060736"/>
            <a:ext cx="2476500" cy="675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Avenir Book" panose="02000503020000020003" pitchFamily="2" charset="0"/>
              </a:rPr>
              <a:t>Total</a:t>
            </a:r>
            <a:r>
              <a:rPr lang="en-US" sz="3200" baseline="0">
                <a:solidFill>
                  <a:schemeClr val="bg1"/>
                </a:solidFill>
                <a:latin typeface="Avenir Book" panose="02000503020000020003" pitchFamily="2" charset="0"/>
              </a:rPr>
              <a:t> Sales</a:t>
            </a:r>
          </a:p>
        </xdr:txBody>
      </xdr:sp>
      <xdr:sp macro="" textlink="pvt_tables!R4">
        <xdr:nvSpPr>
          <xdr:cNvPr id="6" name="TextBox 5">
            <a:extLst>
              <a:ext uri="{FF2B5EF4-FFF2-40B4-BE49-F238E27FC236}">
                <a16:creationId xmlns:a16="http://schemas.microsoft.com/office/drawing/2014/main" id="{63E949D0-DF3C-294B-AA07-DD920F2FA1CB}"/>
              </a:ext>
            </a:extLst>
          </xdr:cNvPr>
          <xdr:cNvSpPr txBox="1"/>
        </xdr:nvSpPr>
        <xdr:spPr>
          <a:xfrm>
            <a:off x="211667" y="3757080"/>
            <a:ext cx="1693334"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A57D63-995E-E24B-9FF8-1B6FDF4CB0D8}" type="TxLink">
              <a:rPr lang="en-US" sz="3600" b="0" i="0" u="none" strike="noStrike" baseline="0">
                <a:solidFill>
                  <a:schemeClr val="bg1"/>
                </a:solidFill>
                <a:latin typeface="Calibri"/>
                <a:cs typeface="Calibri"/>
              </a:rPr>
              <a:pPr algn="ctr"/>
              <a:t>42,673</a:t>
            </a:fld>
            <a:endParaRPr lang="en-US" sz="3600" baseline="0">
              <a:solidFill>
                <a:schemeClr val="bg1"/>
              </a:solidFill>
              <a:latin typeface="Avenir Book" panose="02000503020000020003" pitchFamily="2" charset="0"/>
            </a:endParaRPr>
          </a:p>
        </xdr:txBody>
      </xdr:sp>
      <xdr:sp macro="" textlink="">
        <xdr:nvSpPr>
          <xdr:cNvPr id="7" name="TextBox 6">
            <a:extLst>
              <a:ext uri="{FF2B5EF4-FFF2-40B4-BE49-F238E27FC236}">
                <a16:creationId xmlns:a16="http://schemas.microsoft.com/office/drawing/2014/main" id="{6CDE1D42-731A-414B-945F-E208B7F75F8E}"/>
              </a:ext>
            </a:extLst>
          </xdr:cNvPr>
          <xdr:cNvSpPr txBox="1"/>
        </xdr:nvSpPr>
        <xdr:spPr>
          <a:xfrm>
            <a:off x="137584" y="4265082"/>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Book" panose="02000503020000020003" pitchFamily="2" charset="0"/>
              </a:rPr>
              <a:t>Target Sales</a:t>
            </a:r>
            <a:endParaRPr lang="en-US" sz="1400" baseline="0">
              <a:solidFill>
                <a:schemeClr val="bg1"/>
              </a:solidFill>
              <a:latin typeface="Avenir Book" panose="02000503020000020003" pitchFamily="2" charset="0"/>
            </a:endParaRPr>
          </a:p>
        </xdr:txBody>
      </xdr:sp>
      <xdr:sp macro="" textlink="pvt_tables!S4">
        <xdr:nvSpPr>
          <xdr:cNvPr id="8" name="TextBox 7">
            <a:extLst>
              <a:ext uri="{FF2B5EF4-FFF2-40B4-BE49-F238E27FC236}">
                <a16:creationId xmlns:a16="http://schemas.microsoft.com/office/drawing/2014/main" id="{CDA8433D-B17B-E345-AF02-3F075A957D35}"/>
              </a:ext>
            </a:extLst>
          </xdr:cNvPr>
          <xdr:cNvSpPr txBox="1"/>
        </xdr:nvSpPr>
        <xdr:spPr>
          <a:xfrm>
            <a:off x="1291167" y="4275666"/>
            <a:ext cx="897955"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D1B9B69-0FE2-9E4D-AFBA-C16D9FDF6FF9}" type="TxLink">
              <a:rPr lang="en-US" sz="1400">
                <a:solidFill>
                  <a:schemeClr val="bg1"/>
                </a:solidFill>
                <a:latin typeface="Avenir Book" panose="02000503020000020003" pitchFamily="2" charset="0"/>
                <a:ea typeface="+mn-ea"/>
                <a:cs typeface="+mn-cs"/>
              </a:rPr>
              <a:pPr marL="0" indent="0" algn="ctr"/>
              <a:t> 51,870 </a:t>
            </a:fld>
            <a:endParaRPr lang="en-US" sz="1400">
              <a:solidFill>
                <a:schemeClr val="bg1"/>
              </a:solidFill>
              <a:latin typeface="Avenir Book" panose="02000503020000020003" pitchFamily="2" charset="0"/>
              <a:ea typeface="+mn-ea"/>
              <a:cs typeface="+mn-cs"/>
            </a:endParaRPr>
          </a:p>
        </xdr:txBody>
      </xdr:sp>
    </xdr:grpSp>
    <xdr:clientData/>
  </xdr:twoCellAnchor>
  <xdr:twoCellAnchor>
    <xdr:from>
      <xdr:col>0</xdr:col>
      <xdr:colOff>137583</xdr:colOff>
      <xdr:row>25</xdr:row>
      <xdr:rowOff>63503</xdr:rowOff>
    </xdr:from>
    <xdr:to>
      <xdr:col>3</xdr:col>
      <xdr:colOff>507999</xdr:colOff>
      <xdr:row>31</xdr:row>
      <xdr:rowOff>99192</xdr:rowOff>
    </xdr:to>
    <xdr:graphicFrame macro="">
      <xdr:nvGraphicFramePr>
        <xdr:cNvPr id="13" name="Chart 12">
          <a:extLst>
            <a:ext uri="{FF2B5EF4-FFF2-40B4-BE49-F238E27FC236}">
              <a16:creationId xmlns:a16="http://schemas.microsoft.com/office/drawing/2014/main" id="{0D37C198-0E64-1741-AC51-42B6A4D72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190499</xdr:colOff>
      <xdr:row>32</xdr:row>
      <xdr:rowOff>95250</xdr:rowOff>
    </xdr:from>
    <xdr:to>
      <xdr:col>3</xdr:col>
      <xdr:colOff>465666</xdr:colOff>
      <xdr:row>36</xdr:row>
      <xdr:rowOff>8669</xdr:rowOff>
    </xdr:to>
    <xdr:sp macro="" textlink="">
      <xdr:nvSpPr>
        <xdr:cNvPr id="14" name="TextBox 13">
          <a:extLst>
            <a:ext uri="{FF2B5EF4-FFF2-40B4-BE49-F238E27FC236}">
              <a16:creationId xmlns:a16="http://schemas.microsoft.com/office/drawing/2014/main" id="{4A1CA8D2-85E5-9C4F-B35F-33E4B8B1B605}"/>
            </a:ext>
          </a:extLst>
        </xdr:cNvPr>
        <xdr:cNvSpPr txBox="1"/>
      </xdr:nvSpPr>
      <xdr:spPr>
        <a:xfrm>
          <a:off x="190499" y="6191250"/>
          <a:ext cx="2751667" cy="675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latin typeface="Avenir Book" panose="02000503020000020003" pitchFamily="2" charset="0"/>
            </a:rPr>
            <a:t>Quantity of Items</a:t>
          </a:r>
          <a:endParaRPr lang="en-US" sz="1800" baseline="0">
            <a:solidFill>
              <a:schemeClr val="bg1"/>
            </a:solidFill>
            <a:latin typeface="Avenir Book" panose="02000503020000020003" pitchFamily="2" charset="0"/>
          </a:endParaRPr>
        </a:p>
      </xdr:txBody>
    </xdr:sp>
    <xdr:clientData/>
  </xdr:twoCellAnchor>
  <xdr:twoCellAnchor>
    <xdr:from>
      <xdr:col>0</xdr:col>
      <xdr:colOff>539752</xdr:colOff>
      <xdr:row>35</xdr:row>
      <xdr:rowOff>63500</xdr:rowOff>
    </xdr:from>
    <xdr:to>
      <xdr:col>1</xdr:col>
      <xdr:colOff>709084</xdr:colOff>
      <xdr:row>43</xdr:row>
      <xdr:rowOff>38302</xdr:rowOff>
    </xdr:to>
    <xdr:grpSp>
      <xdr:nvGrpSpPr>
        <xdr:cNvPr id="29" name="Group 28">
          <a:extLst>
            <a:ext uri="{FF2B5EF4-FFF2-40B4-BE49-F238E27FC236}">
              <a16:creationId xmlns:a16="http://schemas.microsoft.com/office/drawing/2014/main" id="{437F4579-9DB8-6417-3CE8-C8F14E22BA57}"/>
            </a:ext>
          </a:extLst>
        </xdr:cNvPr>
        <xdr:cNvGrpSpPr/>
      </xdr:nvGrpSpPr>
      <xdr:grpSpPr>
        <a:xfrm>
          <a:off x="539752" y="6901962"/>
          <a:ext cx="999717" cy="1537878"/>
          <a:chOff x="338668" y="6709833"/>
          <a:chExt cx="1543539" cy="1498802"/>
        </a:xfrm>
      </xdr:grpSpPr>
      <xdr:sp macro="" textlink="pvt_tables!AC4">
        <xdr:nvSpPr>
          <xdr:cNvPr id="15" name="TextBox 14">
            <a:extLst>
              <a:ext uri="{FF2B5EF4-FFF2-40B4-BE49-F238E27FC236}">
                <a16:creationId xmlns:a16="http://schemas.microsoft.com/office/drawing/2014/main" id="{0E14BCCC-1F48-9D44-8F4E-6DC31ABBC443}"/>
              </a:ext>
            </a:extLst>
          </xdr:cNvPr>
          <xdr:cNvSpPr txBox="1"/>
        </xdr:nvSpPr>
        <xdr:spPr>
          <a:xfrm>
            <a:off x="338668" y="670983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A9FD122-1C47-2845-BCE4-1628B1D0DE36}" type="TxLink">
              <a:rPr lang="en-US" sz="1100" b="0" i="0" u="none" strike="noStrike">
                <a:solidFill>
                  <a:schemeClr val="bg1"/>
                </a:solidFill>
                <a:latin typeface="Avenir Book" panose="02000503020000020003" pitchFamily="2" charset="0"/>
                <a:cs typeface="Calibri"/>
              </a:rPr>
              <a:pPr algn="l"/>
              <a:t>Arabica</a:t>
            </a:fld>
            <a:endParaRPr lang="en-US" sz="1400" baseline="0">
              <a:solidFill>
                <a:schemeClr val="bg1"/>
              </a:solidFill>
              <a:latin typeface="Avenir Book" panose="02000503020000020003" pitchFamily="2" charset="0"/>
            </a:endParaRPr>
          </a:p>
        </xdr:txBody>
      </xdr:sp>
      <xdr:sp macro="" textlink="pvt_tables!AC5">
        <xdr:nvSpPr>
          <xdr:cNvPr id="26" name="TextBox 25">
            <a:extLst>
              <a:ext uri="{FF2B5EF4-FFF2-40B4-BE49-F238E27FC236}">
                <a16:creationId xmlns:a16="http://schemas.microsoft.com/office/drawing/2014/main" id="{DDCD1346-E509-0B41-8E1B-7E1438075456}"/>
              </a:ext>
            </a:extLst>
          </xdr:cNvPr>
          <xdr:cNvSpPr txBox="1"/>
        </xdr:nvSpPr>
        <xdr:spPr>
          <a:xfrm>
            <a:off x="338668" y="7076016"/>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CEF47E7-BFCF-9C42-B17A-DA4060352DCE}" type="TxLink">
              <a:rPr lang="en-US" sz="1100" b="0" i="0" u="none" strike="noStrike">
                <a:solidFill>
                  <a:schemeClr val="bg1"/>
                </a:solidFill>
                <a:latin typeface="Avenir Book" panose="02000503020000020003" pitchFamily="2" charset="0"/>
                <a:cs typeface="Calibri"/>
              </a:rPr>
              <a:pPr algn="l"/>
              <a:t>Excelsa</a:t>
            </a:fld>
            <a:endParaRPr lang="en-US" sz="1400" baseline="0">
              <a:solidFill>
                <a:schemeClr val="bg1"/>
              </a:solidFill>
              <a:latin typeface="Avenir Book" panose="02000503020000020003" pitchFamily="2" charset="0"/>
            </a:endParaRPr>
          </a:p>
        </xdr:txBody>
      </xdr:sp>
      <xdr:sp macro="" textlink="pvt_tables!AC6">
        <xdr:nvSpPr>
          <xdr:cNvPr id="27" name="TextBox 26">
            <a:extLst>
              <a:ext uri="{FF2B5EF4-FFF2-40B4-BE49-F238E27FC236}">
                <a16:creationId xmlns:a16="http://schemas.microsoft.com/office/drawing/2014/main" id="{FA97DDE8-B3B0-EB43-AEFF-F532853B6069}"/>
              </a:ext>
            </a:extLst>
          </xdr:cNvPr>
          <xdr:cNvSpPr txBox="1"/>
        </xdr:nvSpPr>
        <xdr:spPr>
          <a:xfrm>
            <a:off x="338668" y="7442199"/>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535416A-889A-6342-A693-872B769FEBC2}" type="TxLink">
              <a:rPr lang="en-US" sz="1100" b="0" i="0" u="none" strike="noStrike">
                <a:solidFill>
                  <a:schemeClr val="bg1"/>
                </a:solidFill>
                <a:latin typeface="Avenir Book" panose="02000503020000020003" pitchFamily="2" charset="0"/>
                <a:cs typeface="Calibri"/>
              </a:rPr>
              <a:pPr algn="l"/>
              <a:t>Liberica</a:t>
            </a:fld>
            <a:endParaRPr lang="en-US" sz="1400" baseline="0">
              <a:solidFill>
                <a:schemeClr val="bg1"/>
              </a:solidFill>
              <a:latin typeface="Avenir Book" panose="02000503020000020003" pitchFamily="2" charset="0"/>
            </a:endParaRPr>
          </a:p>
        </xdr:txBody>
      </xdr:sp>
      <xdr:sp macro="" textlink="pvt_tables!AC7">
        <xdr:nvSpPr>
          <xdr:cNvPr id="28" name="TextBox 27">
            <a:extLst>
              <a:ext uri="{FF2B5EF4-FFF2-40B4-BE49-F238E27FC236}">
                <a16:creationId xmlns:a16="http://schemas.microsoft.com/office/drawing/2014/main" id="{E39EB002-F18A-134B-9870-8AEC558BDED1}"/>
              </a:ext>
            </a:extLst>
          </xdr:cNvPr>
          <xdr:cNvSpPr txBox="1"/>
        </xdr:nvSpPr>
        <xdr:spPr>
          <a:xfrm>
            <a:off x="338668" y="780838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7B98FBC-01C6-DA4A-9C30-469928913236}" type="TxLink">
              <a:rPr lang="en-US" sz="1100" b="0" i="0" u="none" strike="noStrike">
                <a:solidFill>
                  <a:schemeClr val="bg1"/>
                </a:solidFill>
                <a:latin typeface="Avenir Book" panose="02000503020000020003" pitchFamily="2" charset="0"/>
                <a:cs typeface="Calibri"/>
              </a:rPr>
              <a:pPr algn="l"/>
              <a:t>Robusta</a:t>
            </a:fld>
            <a:endParaRPr lang="en-US" sz="1400" baseline="0">
              <a:solidFill>
                <a:schemeClr val="bg1"/>
              </a:solidFill>
              <a:latin typeface="Avenir Book" panose="02000503020000020003" pitchFamily="2" charset="0"/>
            </a:endParaRPr>
          </a:p>
        </xdr:txBody>
      </xdr:sp>
    </xdr:grpSp>
    <xdr:clientData/>
  </xdr:twoCellAnchor>
  <xdr:twoCellAnchor>
    <xdr:from>
      <xdr:col>1</xdr:col>
      <xdr:colOff>666749</xdr:colOff>
      <xdr:row>35</xdr:row>
      <xdr:rowOff>100541</xdr:rowOff>
    </xdr:from>
    <xdr:to>
      <xdr:col>3</xdr:col>
      <xdr:colOff>10581</xdr:colOff>
      <xdr:row>43</xdr:row>
      <xdr:rowOff>75343</xdr:rowOff>
    </xdr:to>
    <xdr:grpSp>
      <xdr:nvGrpSpPr>
        <xdr:cNvPr id="30" name="Group 29">
          <a:extLst>
            <a:ext uri="{FF2B5EF4-FFF2-40B4-BE49-F238E27FC236}">
              <a16:creationId xmlns:a16="http://schemas.microsoft.com/office/drawing/2014/main" id="{E38A0ABC-CB64-0F4A-B518-6441AF719AF6}"/>
            </a:ext>
          </a:extLst>
        </xdr:cNvPr>
        <xdr:cNvGrpSpPr/>
      </xdr:nvGrpSpPr>
      <xdr:grpSpPr>
        <a:xfrm>
          <a:off x="1497134" y="6939003"/>
          <a:ext cx="1004601" cy="1537878"/>
          <a:chOff x="338668" y="6709833"/>
          <a:chExt cx="1543539" cy="1498802"/>
        </a:xfrm>
      </xdr:grpSpPr>
      <xdr:sp macro="" textlink="pvt_tables!AI4">
        <xdr:nvSpPr>
          <xdr:cNvPr id="31" name="TextBox 30">
            <a:extLst>
              <a:ext uri="{FF2B5EF4-FFF2-40B4-BE49-F238E27FC236}">
                <a16:creationId xmlns:a16="http://schemas.microsoft.com/office/drawing/2014/main" id="{7207D78D-4B43-5B62-837E-DF01CB2CA4CC}"/>
              </a:ext>
            </a:extLst>
          </xdr:cNvPr>
          <xdr:cNvSpPr txBox="1"/>
        </xdr:nvSpPr>
        <xdr:spPr>
          <a:xfrm>
            <a:off x="338668" y="670983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90CDB1-98BA-DA42-89AA-579182AB8F0E}" type="TxLink">
              <a:rPr lang="en-US" sz="1100" b="0" i="0" u="none" strike="noStrike">
                <a:solidFill>
                  <a:schemeClr val="bg1"/>
                </a:solidFill>
                <a:latin typeface="Avenir Book" panose="02000503020000020003" pitchFamily="2" charset="0"/>
                <a:cs typeface="Calibri"/>
              </a:rPr>
              <a:pPr algn="l"/>
              <a:t>27%</a:t>
            </a:fld>
            <a:endParaRPr lang="en-US" sz="1400" baseline="0">
              <a:solidFill>
                <a:schemeClr val="bg1"/>
              </a:solidFill>
              <a:latin typeface="Avenir Book" panose="02000503020000020003" pitchFamily="2" charset="0"/>
            </a:endParaRPr>
          </a:p>
        </xdr:txBody>
      </xdr:sp>
      <xdr:sp macro="" textlink="pvt_tables!AI5">
        <xdr:nvSpPr>
          <xdr:cNvPr id="32" name="TextBox 31">
            <a:extLst>
              <a:ext uri="{FF2B5EF4-FFF2-40B4-BE49-F238E27FC236}">
                <a16:creationId xmlns:a16="http://schemas.microsoft.com/office/drawing/2014/main" id="{D6F02EEB-BEB1-28B3-A6E5-F9B044E20704}"/>
              </a:ext>
            </a:extLst>
          </xdr:cNvPr>
          <xdr:cNvSpPr txBox="1"/>
        </xdr:nvSpPr>
        <xdr:spPr>
          <a:xfrm>
            <a:off x="338668" y="7076016"/>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661CD-022E-6B4E-9D0A-C14F99F97787}" type="TxLink">
              <a:rPr lang="en-US" sz="1100" b="0" i="0" u="none" strike="noStrike">
                <a:solidFill>
                  <a:schemeClr val="bg1"/>
                </a:solidFill>
                <a:latin typeface="Avenir Book" panose="02000503020000020003" pitchFamily="2" charset="0"/>
                <a:cs typeface="Calibri"/>
              </a:rPr>
              <a:pPr algn="l"/>
              <a:t>28%</a:t>
            </a:fld>
            <a:endParaRPr lang="en-US" sz="1400" baseline="0">
              <a:solidFill>
                <a:schemeClr val="bg1"/>
              </a:solidFill>
              <a:latin typeface="Avenir Book" panose="02000503020000020003" pitchFamily="2" charset="0"/>
            </a:endParaRPr>
          </a:p>
        </xdr:txBody>
      </xdr:sp>
      <xdr:sp macro="" textlink="pvt_tables!AI6">
        <xdr:nvSpPr>
          <xdr:cNvPr id="33" name="TextBox 32">
            <a:extLst>
              <a:ext uri="{FF2B5EF4-FFF2-40B4-BE49-F238E27FC236}">
                <a16:creationId xmlns:a16="http://schemas.microsoft.com/office/drawing/2014/main" id="{86BE0877-4F06-05E2-AFB5-E3D7BDA63971}"/>
              </a:ext>
            </a:extLst>
          </xdr:cNvPr>
          <xdr:cNvSpPr txBox="1"/>
        </xdr:nvSpPr>
        <xdr:spPr>
          <a:xfrm>
            <a:off x="338668" y="7442199"/>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2A22E66-6A5D-A545-886E-6A186CAE1B61}" type="TxLink">
              <a:rPr lang="en-US" sz="1100" b="0" i="0" u="none" strike="noStrike">
                <a:solidFill>
                  <a:schemeClr val="bg1"/>
                </a:solidFill>
                <a:latin typeface="Avenir Book" panose="02000503020000020003" pitchFamily="2" charset="0"/>
                <a:cs typeface="Calibri"/>
              </a:rPr>
              <a:pPr algn="l"/>
              <a:t>26%</a:t>
            </a:fld>
            <a:endParaRPr lang="en-US" sz="1400" baseline="0">
              <a:solidFill>
                <a:schemeClr val="bg1"/>
              </a:solidFill>
              <a:latin typeface="Avenir Book" panose="02000503020000020003" pitchFamily="2" charset="0"/>
            </a:endParaRPr>
          </a:p>
        </xdr:txBody>
      </xdr:sp>
      <xdr:sp macro="" textlink="pvt_tables!AI7">
        <xdr:nvSpPr>
          <xdr:cNvPr id="34" name="TextBox 33">
            <a:extLst>
              <a:ext uri="{FF2B5EF4-FFF2-40B4-BE49-F238E27FC236}">
                <a16:creationId xmlns:a16="http://schemas.microsoft.com/office/drawing/2014/main" id="{4C02A4B2-6375-BB54-5900-D321A01DDDC1}"/>
              </a:ext>
            </a:extLst>
          </xdr:cNvPr>
          <xdr:cNvSpPr txBox="1"/>
        </xdr:nvSpPr>
        <xdr:spPr>
          <a:xfrm>
            <a:off x="338668" y="780838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E6E191E-6E7F-0C44-A633-D65AED88323B}" type="TxLink">
              <a:rPr lang="en-US" sz="1100" b="0" i="0" u="none" strike="noStrike">
                <a:solidFill>
                  <a:schemeClr val="bg1"/>
                </a:solidFill>
                <a:latin typeface="Avenir Book" panose="02000503020000020003" pitchFamily="2" charset="0"/>
                <a:cs typeface="Calibri"/>
              </a:rPr>
              <a:pPr algn="l"/>
              <a:t>20%</a:t>
            </a:fld>
            <a:endParaRPr lang="en-US" sz="1400" baseline="0">
              <a:solidFill>
                <a:schemeClr val="bg1"/>
              </a:solidFill>
              <a:latin typeface="Avenir Book" panose="02000503020000020003" pitchFamily="2" charset="0"/>
            </a:endParaRPr>
          </a:p>
        </xdr:txBody>
      </xdr:sp>
    </xdr:grpSp>
    <xdr:clientData/>
  </xdr:twoCellAnchor>
  <xdr:twoCellAnchor>
    <xdr:from>
      <xdr:col>2</xdr:col>
      <xdr:colOff>433924</xdr:colOff>
      <xdr:row>35</xdr:row>
      <xdr:rowOff>100541</xdr:rowOff>
    </xdr:from>
    <xdr:to>
      <xdr:col>3</xdr:col>
      <xdr:colOff>603256</xdr:colOff>
      <xdr:row>43</xdr:row>
      <xdr:rowOff>75343</xdr:rowOff>
    </xdr:to>
    <xdr:grpSp>
      <xdr:nvGrpSpPr>
        <xdr:cNvPr id="35" name="Group 34">
          <a:extLst>
            <a:ext uri="{FF2B5EF4-FFF2-40B4-BE49-F238E27FC236}">
              <a16:creationId xmlns:a16="http://schemas.microsoft.com/office/drawing/2014/main" id="{CD77D61D-C4F1-AE44-965D-D3EDB09B6C1E}"/>
            </a:ext>
          </a:extLst>
        </xdr:cNvPr>
        <xdr:cNvGrpSpPr/>
      </xdr:nvGrpSpPr>
      <xdr:grpSpPr>
        <a:xfrm>
          <a:off x="2094693" y="6939003"/>
          <a:ext cx="999717" cy="1537878"/>
          <a:chOff x="338668" y="6709833"/>
          <a:chExt cx="1543539" cy="1498802"/>
        </a:xfrm>
      </xdr:grpSpPr>
      <xdr:sp macro="" textlink="pvt_tables!AH4">
        <xdr:nvSpPr>
          <xdr:cNvPr id="36" name="TextBox 35">
            <a:extLst>
              <a:ext uri="{FF2B5EF4-FFF2-40B4-BE49-F238E27FC236}">
                <a16:creationId xmlns:a16="http://schemas.microsoft.com/office/drawing/2014/main" id="{268B62B8-F816-0AB0-9B4A-DF6F76C919DA}"/>
              </a:ext>
            </a:extLst>
          </xdr:cNvPr>
          <xdr:cNvSpPr txBox="1"/>
        </xdr:nvSpPr>
        <xdr:spPr>
          <a:xfrm>
            <a:off x="338668" y="670983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659C95F-5A7C-254C-887A-E3C34CD91309}" type="TxLink">
              <a:rPr lang="en-US" sz="1100" b="0" i="0" u="none" strike="noStrike">
                <a:solidFill>
                  <a:schemeClr val="bg1"/>
                </a:solidFill>
                <a:latin typeface="Calibri"/>
                <a:cs typeface="Calibri"/>
              </a:rPr>
              <a:pPr algn="l"/>
              <a:t>264</a:t>
            </a:fld>
            <a:endParaRPr lang="en-US" sz="1400" baseline="0">
              <a:solidFill>
                <a:schemeClr val="bg1"/>
              </a:solidFill>
              <a:latin typeface="Avenir Book" panose="02000503020000020003" pitchFamily="2" charset="0"/>
            </a:endParaRPr>
          </a:p>
        </xdr:txBody>
      </xdr:sp>
      <xdr:sp macro="" textlink="pvt_tables!AH5">
        <xdr:nvSpPr>
          <xdr:cNvPr id="37" name="TextBox 36">
            <a:extLst>
              <a:ext uri="{FF2B5EF4-FFF2-40B4-BE49-F238E27FC236}">
                <a16:creationId xmlns:a16="http://schemas.microsoft.com/office/drawing/2014/main" id="{ADDB2A6F-5885-AD76-1CC4-39118527E323}"/>
              </a:ext>
            </a:extLst>
          </xdr:cNvPr>
          <xdr:cNvSpPr txBox="1"/>
        </xdr:nvSpPr>
        <xdr:spPr>
          <a:xfrm>
            <a:off x="338668" y="7076016"/>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7B199A9-2968-D64C-B310-F9A38A265156}" type="TxLink">
              <a:rPr lang="en-US" sz="1100" b="0" i="0" u="none" strike="noStrike">
                <a:solidFill>
                  <a:schemeClr val="bg1"/>
                </a:solidFill>
                <a:latin typeface="Calibri"/>
                <a:cs typeface="Calibri"/>
              </a:rPr>
              <a:pPr algn="l"/>
              <a:t>247</a:t>
            </a:fld>
            <a:endParaRPr lang="en-US" sz="1400" baseline="0">
              <a:solidFill>
                <a:schemeClr val="bg1"/>
              </a:solidFill>
              <a:latin typeface="Avenir Book" panose="02000503020000020003" pitchFamily="2" charset="0"/>
            </a:endParaRPr>
          </a:p>
        </xdr:txBody>
      </xdr:sp>
      <xdr:sp macro="" textlink="pvt_tables!AH6">
        <xdr:nvSpPr>
          <xdr:cNvPr id="38" name="TextBox 37">
            <a:extLst>
              <a:ext uri="{FF2B5EF4-FFF2-40B4-BE49-F238E27FC236}">
                <a16:creationId xmlns:a16="http://schemas.microsoft.com/office/drawing/2014/main" id="{C943CB5E-5767-0517-C2EF-207F06009927}"/>
              </a:ext>
            </a:extLst>
          </xdr:cNvPr>
          <xdr:cNvSpPr txBox="1"/>
        </xdr:nvSpPr>
        <xdr:spPr>
          <a:xfrm>
            <a:off x="338668" y="7442199"/>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F18FABF-2451-054B-B903-792C8A406CAA}" type="TxLink">
              <a:rPr lang="en-US" sz="1100" b="0" i="0" u="none" strike="noStrike">
                <a:solidFill>
                  <a:schemeClr val="bg1"/>
                </a:solidFill>
                <a:latin typeface="Calibri"/>
                <a:cs typeface="Calibri"/>
              </a:rPr>
              <a:pPr algn="l"/>
              <a:t>248</a:t>
            </a:fld>
            <a:endParaRPr lang="en-US" sz="1400" baseline="0">
              <a:solidFill>
                <a:schemeClr val="bg1"/>
              </a:solidFill>
              <a:latin typeface="Avenir Book" panose="02000503020000020003" pitchFamily="2" charset="0"/>
            </a:endParaRPr>
          </a:p>
        </xdr:txBody>
      </xdr:sp>
      <xdr:sp macro="" textlink="pvt_tables!AH7">
        <xdr:nvSpPr>
          <xdr:cNvPr id="39" name="TextBox 38">
            <a:extLst>
              <a:ext uri="{FF2B5EF4-FFF2-40B4-BE49-F238E27FC236}">
                <a16:creationId xmlns:a16="http://schemas.microsoft.com/office/drawing/2014/main" id="{EA234074-A131-F5D3-0483-E2851F747FD5}"/>
              </a:ext>
            </a:extLst>
          </xdr:cNvPr>
          <xdr:cNvSpPr txBox="1"/>
        </xdr:nvSpPr>
        <xdr:spPr>
          <a:xfrm>
            <a:off x="338668" y="7808383"/>
            <a:ext cx="1543539"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170AD91-3B67-7C4B-BBAA-D866D6F10915}" type="TxLink">
              <a:rPr lang="en-US" sz="1100" b="0" i="0" u="none" strike="noStrike">
                <a:solidFill>
                  <a:schemeClr val="bg1"/>
                </a:solidFill>
                <a:latin typeface="Calibri"/>
                <a:cs typeface="Calibri"/>
              </a:rPr>
              <a:pPr algn="l"/>
              <a:t>241</a:t>
            </a:fld>
            <a:endParaRPr lang="en-US" sz="1400" baseline="0">
              <a:solidFill>
                <a:schemeClr val="bg1"/>
              </a:solidFill>
              <a:latin typeface="Avenir Book" panose="02000503020000020003" pitchFamily="2" charset="0"/>
            </a:endParaRPr>
          </a:p>
        </xdr:txBody>
      </xdr:sp>
    </xdr:grpSp>
    <xdr:clientData/>
  </xdr:twoCellAnchor>
  <xdr:twoCellAnchor>
    <xdr:from>
      <xdr:col>0</xdr:col>
      <xdr:colOff>248708</xdr:colOff>
      <xdr:row>39</xdr:row>
      <xdr:rowOff>21168</xdr:rowOff>
    </xdr:from>
    <xdr:to>
      <xdr:col>0</xdr:col>
      <xdr:colOff>672040</xdr:colOff>
      <xdr:row>41</xdr:row>
      <xdr:rowOff>95252</xdr:rowOff>
    </xdr:to>
    <xdr:sp macro="" textlink="">
      <xdr:nvSpPr>
        <xdr:cNvPr id="41" name="TextBox 40">
          <a:extLst>
            <a:ext uri="{FF2B5EF4-FFF2-40B4-BE49-F238E27FC236}">
              <a16:creationId xmlns:a16="http://schemas.microsoft.com/office/drawing/2014/main" id="{CC1CE734-2DB1-914B-B45C-AB4CA2FBAA40}"/>
            </a:ext>
          </a:extLst>
        </xdr:cNvPr>
        <xdr:cNvSpPr txBox="1"/>
      </xdr:nvSpPr>
      <xdr:spPr>
        <a:xfrm>
          <a:off x="248708" y="7450668"/>
          <a:ext cx="423332"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aseline="0">
              <a:solidFill>
                <a:srgbClr val="B900A6"/>
              </a:solidFill>
              <a:latin typeface="Avenir Book" panose="02000503020000020003" pitchFamily="2" charset="0"/>
            </a:rPr>
            <a:t>➤</a:t>
          </a:r>
        </a:p>
      </xdr:txBody>
    </xdr:sp>
    <xdr:clientData/>
  </xdr:twoCellAnchor>
  <xdr:twoCellAnchor>
    <xdr:from>
      <xdr:col>0</xdr:col>
      <xdr:colOff>227542</xdr:colOff>
      <xdr:row>35</xdr:row>
      <xdr:rowOff>42333</xdr:rowOff>
    </xdr:from>
    <xdr:to>
      <xdr:col>0</xdr:col>
      <xdr:colOff>650874</xdr:colOff>
      <xdr:row>43</xdr:row>
      <xdr:rowOff>71968</xdr:rowOff>
    </xdr:to>
    <xdr:grpSp>
      <xdr:nvGrpSpPr>
        <xdr:cNvPr id="44" name="Group 43">
          <a:extLst>
            <a:ext uri="{FF2B5EF4-FFF2-40B4-BE49-F238E27FC236}">
              <a16:creationId xmlns:a16="http://schemas.microsoft.com/office/drawing/2014/main" id="{5D6A16D3-748F-6E5D-D86A-DE0BF9DD30CC}"/>
            </a:ext>
          </a:extLst>
        </xdr:cNvPr>
        <xdr:cNvGrpSpPr/>
      </xdr:nvGrpSpPr>
      <xdr:grpSpPr>
        <a:xfrm>
          <a:off x="227542" y="6880795"/>
          <a:ext cx="423332" cy="1592711"/>
          <a:chOff x="248708" y="6709833"/>
          <a:chExt cx="423332" cy="1553635"/>
        </a:xfrm>
      </xdr:grpSpPr>
      <xdr:sp macro="" textlink="">
        <xdr:nvSpPr>
          <xdr:cNvPr id="40" name="TextBox 39">
            <a:extLst>
              <a:ext uri="{FF2B5EF4-FFF2-40B4-BE49-F238E27FC236}">
                <a16:creationId xmlns:a16="http://schemas.microsoft.com/office/drawing/2014/main" id="{FE074BF8-2FE8-124D-8775-EA922E340A1A}"/>
              </a:ext>
            </a:extLst>
          </xdr:cNvPr>
          <xdr:cNvSpPr txBox="1"/>
        </xdr:nvSpPr>
        <xdr:spPr>
          <a:xfrm>
            <a:off x="248708" y="6709833"/>
            <a:ext cx="423332"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aseline="0">
                <a:solidFill>
                  <a:srgbClr val="B900A6"/>
                </a:solidFill>
                <a:latin typeface="Avenir Book" panose="02000503020000020003" pitchFamily="2" charset="0"/>
              </a:rPr>
              <a:t>➤</a:t>
            </a:r>
          </a:p>
        </xdr:txBody>
      </xdr:sp>
      <xdr:sp macro="" textlink="">
        <xdr:nvSpPr>
          <xdr:cNvPr id="42" name="TextBox 41">
            <a:extLst>
              <a:ext uri="{FF2B5EF4-FFF2-40B4-BE49-F238E27FC236}">
                <a16:creationId xmlns:a16="http://schemas.microsoft.com/office/drawing/2014/main" id="{972C1DE5-A924-8D4C-8448-8328C5EBA2BB}"/>
              </a:ext>
            </a:extLst>
          </xdr:cNvPr>
          <xdr:cNvSpPr txBox="1"/>
        </xdr:nvSpPr>
        <xdr:spPr>
          <a:xfrm>
            <a:off x="248708" y="7084483"/>
            <a:ext cx="423332"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aseline="0">
                <a:solidFill>
                  <a:srgbClr val="B900A6"/>
                </a:solidFill>
                <a:latin typeface="Avenir Book" panose="02000503020000020003" pitchFamily="2" charset="0"/>
              </a:rPr>
              <a:t>➤</a:t>
            </a:r>
          </a:p>
        </xdr:txBody>
      </xdr:sp>
      <xdr:sp macro="" textlink="">
        <xdr:nvSpPr>
          <xdr:cNvPr id="43" name="TextBox 42">
            <a:extLst>
              <a:ext uri="{FF2B5EF4-FFF2-40B4-BE49-F238E27FC236}">
                <a16:creationId xmlns:a16="http://schemas.microsoft.com/office/drawing/2014/main" id="{EFADF77E-D85E-9440-9F1D-963440428723}"/>
              </a:ext>
            </a:extLst>
          </xdr:cNvPr>
          <xdr:cNvSpPr txBox="1"/>
        </xdr:nvSpPr>
        <xdr:spPr>
          <a:xfrm>
            <a:off x="248708" y="7808384"/>
            <a:ext cx="423332" cy="455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aseline="0">
                <a:solidFill>
                  <a:srgbClr val="B900A6"/>
                </a:solidFill>
                <a:latin typeface="Avenir Book" panose="02000503020000020003" pitchFamily="2" charset="0"/>
              </a:rPr>
              <a:t>➤</a:t>
            </a:r>
          </a:p>
        </xdr:txBody>
      </xdr:sp>
    </xdr:grpSp>
    <xdr:clientData/>
  </xdr:twoCellAnchor>
  <xdr:twoCellAnchor>
    <xdr:from>
      <xdr:col>16</xdr:col>
      <xdr:colOff>214924</xdr:colOff>
      <xdr:row>4</xdr:row>
      <xdr:rowOff>104205</xdr:rowOff>
    </xdr:from>
    <xdr:to>
      <xdr:col>18</xdr:col>
      <xdr:colOff>431474</xdr:colOff>
      <xdr:row>13</xdr:row>
      <xdr:rowOff>107463</xdr:rowOff>
    </xdr:to>
    <xdr:grpSp>
      <xdr:nvGrpSpPr>
        <xdr:cNvPr id="45" name="Group 44">
          <a:extLst>
            <a:ext uri="{FF2B5EF4-FFF2-40B4-BE49-F238E27FC236}">
              <a16:creationId xmlns:a16="http://schemas.microsoft.com/office/drawing/2014/main" id="{29D36994-923D-9249-8418-5C2EA5F58094}"/>
            </a:ext>
          </a:extLst>
        </xdr:cNvPr>
        <xdr:cNvGrpSpPr/>
      </xdr:nvGrpSpPr>
      <xdr:grpSpPr>
        <a:xfrm>
          <a:off x="13501078" y="885743"/>
          <a:ext cx="1877319" cy="1761720"/>
          <a:chOff x="14849230" y="1035538"/>
          <a:chExt cx="1318847" cy="1197717"/>
        </a:xfrm>
      </xdr:grpSpPr>
      <xdr:sp macro="" textlink="">
        <xdr:nvSpPr>
          <xdr:cNvPr id="46" name="Rounded Rectangle 45">
            <a:extLst>
              <a:ext uri="{FF2B5EF4-FFF2-40B4-BE49-F238E27FC236}">
                <a16:creationId xmlns:a16="http://schemas.microsoft.com/office/drawing/2014/main" id="{D5FF6D4B-0407-374C-7A0E-447597821E40}"/>
              </a:ext>
            </a:extLst>
          </xdr:cNvPr>
          <xdr:cNvSpPr/>
        </xdr:nvSpPr>
        <xdr:spPr>
          <a:xfrm>
            <a:off x="15068622" y="1035538"/>
            <a:ext cx="880062" cy="1143000"/>
          </a:xfrm>
          <a:prstGeom prst="roundRect">
            <a:avLst/>
          </a:prstGeom>
          <a:solidFill>
            <a:srgbClr val="FDAB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TextBox 46">
            <a:extLst>
              <a:ext uri="{FF2B5EF4-FFF2-40B4-BE49-F238E27FC236}">
                <a16:creationId xmlns:a16="http://schemas.microsoft.com/office/drawing/2014/main" id="{8C200D97-C691-BDA2-10BB-6E8F4D37CB92}"/>
              </a:ext>
            </a:extLst>
          </xdr:cNvPr>
          <xdr:cNvSpPr txBox="1"/>
        </xdr:nvSpPr>
        <xdr:spPr>
          <a:xfrm>
            <a:off x="14849230" y="1568947"/>
            <a:ext cx="1318847"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1"/>
                </a:solidFill>
                <a:latin typeface="Avenir Book" panose="02000503020000020003" pitchFamily="2" charset="0"/>
              </a:rPr>
              <a:t>Average</a:t>
            </a:r>
            <a:r>
              <a:rPr lang="en-US" sz="700">
                <a:solidFill>
                  <a:schemeClr val="bg1"/>
                </a:solidFill>
                <a:latin typeface="Avenir Book" panose="02000503020000020003" pitchFamily="2" charset="0"/>
              </a:rPr>
              <a:t> </a:t>
            </a:r>
          </a:p>
          <a:p>
            <a:pPr algn="ctr"/>
            <a:r>
              <a:rPr lang="en-US" sz="900">
                <a:solidFill>
                  <a:schemeClr val="bg1"/>
                </a:solidFill>
                <a:latin typeface="Avenir Book" panose="02000503020000020003" pitchFamily="2" charset="0"/>
              </a:rPr>
              <a:t>Monthly</a:t>
            </a:r>
            <a:r>
              <a:rPr lang="en-US" sz="900" baseline="0">
                <a:solidFill>
                  <a:schemeClr val="bg1"/>
                </a:solidFill>
                <a:latin typeface="Avenir Book" panose="02000503020000020003" pitchFamily="2" charset="0"/>
              </a:rPr>
              <a:t> Sales</a:t>
            </a:r>
            <a:endParaRPr lang="en-US" sz="900">
              <a:solidFill>
                <a:schemeClr val="bg1"/>
              </a:solidFill>
              <a:latin typeface="Avenir Book" panose="02000503020000020003" pitchFamily="2" charset="0"/>
            </a:endParaRPr>
          </a:p>
        </xdr:txBody>
      </xdr:sp>
      <xdr:sp macro="" textlink="pvt_tables!Z18">
        <xdr:nvSpPr>
          <xdr:cNvPr id="48" name="TextBox 47">
            <a:extLst>
              <a:ext uri="{FF2B5EF4-FFF2-40B4-BE49-F238E27FC236}">
                <a16:creationId xmlns:a16="http://schemas.microsoft.com/office/drawing/2014/main" id="{6C5414DB-10E3-A117-9FAA-7E1E39735EF0}"/>
              </a:ext>
            </a:extLst>
          </xdr:cNvPr>
          <xdr:cNvSpPr txBox="1"/>
        </xdr:nvSpPr>
        <xdr:spPr>
          <a:xfrm>
            <a:off x="14849230" y="1361438"/>
            <a:ext cx="1318847" cy="4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D8A356-C8C6-9448-ACE5-CC9C00AB8E78}" type="TxLink">
              <a:rPr lang="en-US" sz="2400" b="0" i="0" u="none" strike="noStrike">
                <a:solidFill>
                  <a:schemeClr val="bg1"/>
                </a:solidFill>
                <a:latin typeface="Avenir Book" panose="02000503020000020003" pitchFamily="2" charset="0"/>
                <a:cs typeface="Calibri"/>
              </a:rPr>
              <a:pPr algn="ctr"/>
              <a:t> 3,556 </a:t>
            </a:fld>
            <a:endParaRPr lang="en-US" sz="2400">
              <a:solidFill>
                <a:schemeClr val="bg1"/>
              </a:solidFill>
              <a:latin typeface="Avenir Book" panose="02000503020000020003" pitchFamily="2" charset="0"/>
            </a:endParaRPr>
          </a:p>
        </xdr:txBody>
      </xdr:sp>
      <xdr:sp macro="" textlink="">
        <xdr:nvSpPr>
          <xdr:cNvPr id="49" name="TextBox 48">
            <a:extLst>
              <a:ext uri="{FF2B5EF4-FFF2-40B4-BE49-F238E27FC236}">
                <a16:creationId xmlns:a16="http://schemas.microsoft.com/office/drawing/2014/main" id="{1DA0484F-9BBD-5A2A-0B5F-CEA887385298}"/>
              </a:ext>
            </a:extLst>
          </xdr:cNvPr>
          <xdr:cNvSpPr txBox="1"/>
        </xdr:nvSpPr>
        <xdr:spPr>
          <a:xfrm>
            <a:off x="14959623" y="1094152"/>
            <a:ext cx="609601" cy="32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8E00"/>
                </a:solidFill>
                <a:latin typeface="Avenir Book" panose="02000503020000020003" pitchFamily="2" charset="0"/>
              </a:rPr>
              <a:t>X̅</a:t>
            </a:r>
            <a:endParaRPr lang="en-US" sz="1200" b="1">
              <a:solidFill>
                <a:srgbClr val="008E00"/>
              </a:solidFill>
              <a:latin typeface="Avenir Book" panose="02000503020000020003" pitchFamily="2" charset="0"/>
            </a:endParaRPr>
          </a:p>
        </xdr:txBody>
      </xdr:sp>
    </xdr:grpSp>
    <xdr:clientData/>
  </xdr:twoCellAnchor>
  <xdr:twoCellAnchor>
    <xdr:from>
      <xdr:col>16</xdr:col>
      <xdr:colOff>400527</xdr:colOff>
      <xdr:row>14</xdr:row>
      <xdr:rowOff>78154</xdr:rowOff>
    </xdr:from>
    <xdr:to>
      <xdr:col>18</xdr:col>
      <xdr:colOff>273539</xdr:colOff>
      <xdr:row>30</xdr:row>
      <xdr:rowOff>48846</xdr:rowOff>
    </xdr:to>
    <xdr:grpSp>
      <xdr:nvGrpSpPr>
        <xdr:cNvPr id="50" name="Group 49">
          <a:extLst>
            <a:ext uri="{FF2B5EF4-FFF2-40B4-BE49-F238E27FC236}">
              <a16:creationId xmlns:a16="http://schemas.microsoft.com/office/drawing/2014/main" id="{52FC77CF-0FDE-6B4E-8E9E-F7DCD51E8B1F}"/>
            </a:ext>
          </a:extLst>
        </xdr:cNvPr>
        <xdr:cNvGrpSpPr/>
      </xdr:nvGrpSpPr>
      <xdr:grpSpPr>
        <a:xfrm>
          <a:off x="13686681" y="2813539"/>
          <a:ext cx="1533781" cy="3096845"/>
          <a:chOff x="14822028" y="4821116"/>
          <a:chExt cx="1602774" cy="3096845"/>
        </a:xfrm>
      </xdr:grpSpPr>
      <xdr:sp macro="" textlink="">
        <xdr:nvSpPr>
          <xdr:cNvPr id="51" name="Rounded Rectangle 50">
            <a:extLst>
              <a:ext uri="{FF2B5EF4-FFF2-40B4-BE49-F238E27FC236}">
                <a16:creationId xmlns:a16="http://schemas.microsoft.com/office/drawing/2014/main" id="{86D0294B-C7A2-5EBC-B940-3A638F31A26A}"/>
              </a:ext>
            </a:extLst>
          </xdr:cNvPr>
          <xdr:cNvSpPr/>
        </xdr:nvSpPr>
        <xdr:spPr>
          <a:xfrm>
            <a:off x="14968876" y="4830885"/>
            <a:ext cx="1309076" cy="3077307"/>
          </a:xfrm>
          <a:prstGeom prst="roundRect">
            <a:avLst/>
          </a:prstGeom>
          <a:solidFill>
            <a:srgbClr val="FDAB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vt_tables!AR4">
        <xdr:nvSpPr>
          <xdr:cNvPr id="52" name="TextBox 51">
            <a:extLst>
              <a:ext uri="{FF2B5EF4-FFF2-40B4-BE49-F238E27FC236}">
                <a16:creationId xmlns:a16="http://schemas.microsoft.com/office/drawing/2014/main" id="{246911CB-D1A4-DE2B-7AD4-1A28F371203F}"/>
              </a:ext>
            </a:extLst>
          </xdr:cNvPr>
          <xdr:cNvSpPr txBox="1"/>
        </xdr:nvSpPr>
        <xdr:spPr>
          <a:xfrm>
            <a:off x="14968876" y="5597768"/>
            <a:ext cx="1309076" cy="351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C6D7FA7-911F-0E43-ADEB-8AC86E9318E1}" type="TxLink">
              <a:rPr lang="en-US" sz="1200" b="0" i="0" u="none" strike="noStrike">
                <a:solidFill>
                  <a:schemeClr val="bg1"/>
                </a:solidFill>
                <a:latin typeface="Avenir Book" panose="02000503020000020003" pitchFamily="2" charset="0"/>
                <a:cs typeface="Calibri"/>
              </a:rPr>
              <a:pPr algn="ctr"/>
              <a:t>521</a:t>
            </a:fld>
            <a:endParaRPr lang="en-US" sz="1200">
              <a:solidFill>
                <a:schemeClr val="bg1"/>
              </a:solidFill>
              <a:latin typeface="Avenir Book" panose="02000503020000020003" pitchFamily="2" charset="0"/>
              <a:cs typeface="Arial" panose="020B0604020202020204" pitchFamily="34" charset="0"/>
            </a:endParaRPr>
          </a:p>
        </xdr:txBody>
      </xdr:sp>
      <xdr:sp macro="" textlink="pvt_tables!AS4">
        <xdr:nvSpPr>
          <xdr:cNvPr id="53" name="TextBox 52">
            <a:extLst>
              <a:ext uri="{FF2B5EF4-FFF2-40B4-BE49-F238E27FC236}">
                <a16:creationId xmlns:a16="http://schemas.microsoft.com/office/drawing/2014/main" id="{C8E5FB33-BECE-3D80-BE62-E1F50C358568}"/>
              </a:ext>
            </a:extLst>
          </xdr:cNvPr>
          <xdr:cNvSpPr txBox="1"/>
        </xdr:nvSpPr>
        <xdr:spPr>
          <a:xfrm>
            <a:off x="14968876" y="5364283"/>
            <a:ext cx="1309076" cy="3116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224E2-2781-1D4F-A79B-2F6D0492E9CE}" type="TxLink">
              <a:rPr lang="en-US" sz="1200" b="0" i="0" u="none" strike="noStrike">
                <a:solidFill>
                  <a:schemeClr val="bg1"/>
                </a:solidFill>
                <a:latin typeface="Avenir Book" panose="02000503020000020003" pitchFamily="2" charset="0"/>
                <a:cs typeface="Calibri"/>
              </a:rPr>
              <a:pPr algn="ctr"/>
              <a:t>52.10%</a:t>
            </a:fld>
            <a:endParaRPr lang="en-US" sz="1200">
              <a:solidFill>
                <a:schemeClr val="bg1"/>
              </a:solidFill>
              <a:latin typeface="Avenir Book" panose="02000503020000020003" pitchFamily="2" charset="0"/>
              <a:cs typeface="Arial" panose="020B0604020202020204" pitchFamily="34" charset="0"/>
            </a:endParaRPr>
          </a:p>
        </xdr:txBody>
      </xdr:sp>
      <xdr:sp macro="" textlink="">
        <xdr:nvSpPr>
          <xdr:cNvPr id="54" name="TextBox 53">
            <a:extLst>
              <a:ext uri="{FF2B5EF4-FFF2-40B4-BE49-F238E27FC236}">
                <a16:creationId xmlns:a16="http://schemas.microsoft.com/office/drawing/2014/main" id="{0C579DDC-FDCB-40A1-3592-36DBC8958C96}"/>
              </a:ext>
            </a:extLst>
          </xdr:cNvPr>
          <xdr:cNvSpPr txBox="1"/>
        </xdr:nvSpPr>
        <xdr:spPr>
          <a:xfrm>
            <a:off x="14822028" y="4821116"/>
            <a:ext cx="1602774" cy="664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Book" panose="02000503020000020003" pitchFamily="2" charset="0"/>
              </a:rPr>
              <a:t>With Loyalty Card</a:t>
            </a:r>
          </a:p>
        </xdr:txBody>
      </xdr:sp>
      <xdr:sp macro="" textlink="">
        <xdr:nvSpPr>
          <xdr:cNvPr id="55" name="TextBox 54">
            <a:extLst>
              <a:ext uri="{FF2B5EF4-FFF2-40B4-BE49-F238E27FC236}">
                <a16:creationId xmlns:a16="http://schemas.microsoft.com/office/drawing/2014/main" id="{2DAE53B1-387B-7DA1-6D97-5792779BB20D}"/>
              </a:ext>
            </a:extLst>
          </xdr:cNvPr>
          <xdr:cNvSpPr txBox="1"/>
        </xdr:nvSpPr>
        <xdr:spPr>
          <a:xfrm>
            <a:off x="14968876" y="7333757"/>
            <a:ext cx="1309076" cy="584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venir Book" panose="02000503020000020003" pitchFamily="2" charset="0"/>
              </a:rPr>
              <a:t>No</a:t>
            </a:r>
            <a:r>
              <a:rPr lang="en-US" sz="1400" baseline="0">
                <a:solidFill>
                  <a:schemeClr val="bg1"/>
                </a:solidFill>
                <a:latin typeface="Avenir Book" panose="02000503020000020003" pitchFamily="2" charset="0"/>
              </a:rPr>
              <a:t> Loyalty Card</a:t>
            </a:r>
            <a:endParaRPr lang="en-US" sz="1400">
              <a:solidFill>
                <a:schemeClr val="bg1"/>
              </a:solidFill>
              <a:latin typeface="Avenir Book" panose="02000503020000020003" pitchFamily="2" charset="0"/>
            </a:endParaRPr>
          </a:p>
        </xdr:txBody>
      </xdr:sp>
      <xdr:sp macro="" textlink="pvt_tables!AS5">
        <xdr:nvSpPr>
          <xdr:cNvPr id="56" name="TextBox 55">
            <a:extLst>
              <a:ext uri="{FF2B5EF4-FFF2-40B4-BE49-F238E27FC236}">
                <a16:creationId xmlns:a16="http://schemas.microsoft.com/office/drawing/2014/main" id="{64CF3B02-2D58-2D53-4B55-A3988494452B}"/>
              </a:ext>
            </a:extLst>
          </xdr:cNvPr>
          <xdr:cNvSpPr txBox="1"/>
        </xdr:nvSpPr>
        <xdr:spPr>
          <a:xfrm>
            <a:off x="14968876" y="7121772"/>
            <a:ext cx="1309076" cy="288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7185D1-1AF1-404D-8013-534121D660DD}" type="TxLink">
              <a:rPr lang="en-US" sz="1200" b="0" i="0" u="none" strike="noStrike">
                <a:solidFill>
                  <a:schemeClr val="bg1"/>
                </a:solidFill>
                <a:latin typeface="Avenir Book" panose="02000503020000020003" pitchFamily="2" charset="0"/>
                <a:cs typeface="Calibri"/>
              </a:rPr>
              <a:pPr algn="ctr"/>
              <a:t>47.90%</a:t>
            </a:fld>
            <a:endParaRPr lang="en-US" sz="1200">
              <a:solidFill>
                <a:schemeClr val="bg1"/>
              </a:solidFill>
              <a:latin typeface="Avenir Book" panose="02000503020000020003" pitchFamily="2" charset="0"/>
              <a:cs typeface="Arial" panose="020B0604020202020204" pitchFamily="34" charset="0"/>
            </a:endParaRPr>
          </a:p>
        </xdr:txBody>
      </xdr:sp>
      <xdr:sp macro="" textlink="pvt_tables!AR5">
        <xdr:nvSpPr>
          <xdr:cNvPr id="57" name="TextBox 56">
            <a:extLst>
              <a:ext uri="{FF2B5EF4-FFF2-40B4-BE49-F238E27FC236}">
                <a16:creationId xmlns:a16="http://schemas.microsoft.com/office/drawing/2014/main" id="{7CD50CD1-F378-A26B-6FE8-A9334E69B762}"/>
              </a:ext>
            </a:extLst>
          </xdr:cNvPr>
          <xdr:cNvSpPr txBox="1"/>
        </xdr:nvSpPr>
        <xdr:spPr>
          <a:xfrm>
            <a:off x="15151254" y="6854090"/>
            <a:ext cx="944321" cy="355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477A99-F486-C142-9B14-CB53DBEBD7E2}" type="TxLink">
              <a:rPr lang="en-US" sz="1200" b="0" i="0" u="none" strike="noStrike">
                <a:solidFill>
                  <a:schemeClr val="bg1"/>
                </a:solidFill>
                <a:latin typeface="Avenir Book" panose="02000503020000020003" pitchFamily="2" charset="0"/>
                <a:cs typeface="Calibri"/>
              </a:rPr>
              <a:pPr algn="ctr"/>
              <a:t>479</a:t>
            </a:fld>
            <a:endParaRPr lang="en-US" sz="1200">
              <a:solidFill>
                <a:schemeClr val="bg1"/>
              </a:solidFill>
              <a:latin typeface="Avenir Book" panose="02000503020000020003" pitchFamily="2" charset="0"/>
              <a:cs typeface="Arial" panose="020B0604020202020204" pitchFamily="34" charset="0"/>
            </a:endParaRPr>
          </a:p>
        </xdr:txBody>
      </xdr:sp>
    </xdr:grpSp>
    <xdr:clientData/>
  </xdr:twoCellAnchor>
  <xdr:twoCellAnchor>
    <xdr:from>
      <xdr:col>16</xdr:col>
      <xdr:colOff>508001</xdr:colOff>
      <xdr:row>19</xdr:row>
      <xdr:rowOff>107460</xdr:rowOff>
    </xdr:from>
    <xdr:to>
      <xdr:col>18</xdr:col>
      <xdr:colOff>159889</xdr:colOff>
      <xdr:row>25</xdr:row>
      <xdr:rowOff>56658</xdr:rowOff>
    </xdr:to>
    <xdr:graphicFrame macro="">
      <xdr:nvGraphicFramePr>
        <xdr:cNvPr id="58" name="Chart 57">
          <a:extLst>
            <a:ext uri="{FF2B5EF4-FFF2-40B4-BE49-F238E27FC236}">
              <a16:creationId xmlns:a16="http://schemas.microsoft.com/office/drawing/2014/main" id="{4BCC596B-CAA5-7741-B1FD-4F96F3107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68384</xdr:colOff>
      <xdr:row>16</xdr:row>
      <xdr:rowOff>195384</xdr:rowOff>
    </xdr:from>
    <xdr:to>
      <xdr:col>11</xdr:col>
      <xdr:colOff>122896</xdr:colOff>
      <xdr:row>29</xdr:row>
      <xdr:rowOff>147320</xdr:rowOff>
    </xdr:to>
    <xdr:sp macro="" textlink="">
      <xdr:nvSpPr>
        <xdr:cNvPr id="20" name="Oval 19">
          <a:extLst>
            <a:ext uri="{FF2B5EF4-FFF2-40B4-BE49-F238E27FC236}">
              <a16:creationId xmlns:a16="http://schemas.microsoft.com/office/drawing/2014/main" id="{EDB0DCA6-7598-3549-B415-A0E41C60B0A7}"/>
            </a:ext>
          </a:extLst>
        </xdr:cNvPr>
        <xdr:cNvSpPr/>
      </xdr:nvSpPr>
      <xdr:spPr>
        <a:xfrm>
          <a:off x="6711461" y="3321538"/>
          <a:ext cx="2545666" cy="2491936"/>
        </a:xfrm>
        <a:prstGeom prst="ellipse">
          <a:avLst/>
        </a:prstGeom>
        <a:gradFill>
          <a:gsLst>
            <a:gs pos="65000">
              <a:srgbClr val="9DE38F">
                <a:alpha val="20000"/>
              </a:srgbClr>
            </a:gs>
            <a:gs pos="26000">
              <a:srgbClr val="FDABEF">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431702</xdr:colOff>
      <xdr:row>18</xdr:row>
      <xdr:rowOff>160606</xdr:rowOff>
    </xdr:from>
    <xdr:to>
      <xdr:col>10</xdr:col>
      <xdr:colOff>589964</xdr:colOff>
      <xdr:row>27</xdr:row>
      <xdr:rowOff>182098</xdr:rowOff>
    </xdr:to>
    <xdr:grpSp>
      <xdr:nvGrpSpPr>
        <xdr:cNvPr id="59" name="Group 58">
          <a:extLst>
            <a:ext uri="{FF2B5EF4-FFF2-40B4-BE49-F238E27FC236}">
              <a16:creationId xmlns:a16="http://schemas.microsoft.com/office/drawing/2014/main" id="{7B199032-F2D3-19F8-6493-E46DDA950D7C}"/>
            </a:ext>
          </a:extLst>
        </xdr:cNvPr>
        <xdr:cNvGrpSpPr/>
      </xdr:nvGrpSpPr>
      <xdr:grpSpPr>
        <a:xfrm>
          <a:off x="7074779" y="3677529"/>
          <a:ext cx="1819031" cy="1779954"/>
          <a:chOff x="7077221" y="3657991"/>
          <a:chExt cx="1819031" cy="1779954"/>
        </a:xfrm>
      </xdr:grpSpPr>
      <xdr:sp macro="" textlink="">
        <xdr:nvSpPr>
          <xdr:cNvPr id="24" name="Oval 23">
            <a:extLst>
              <a:ext uri="{FF2B5EF4-FFF2-40B4-BE49-F238E27FC236}">
                <a16:creationId xmlns:a16="http://schemas.microsoft.com/office/drawing/2014/main" id="{77D6D30A-A6AD-194F-80A1-1970EA10745A}"/>
              </a:ext>
            </a:extLst>
          </xdr:cNvPr>
          <xdr:cNvSpPr/>
        </xdr:nvSpPr>
        <xdr:spPr>
          <a:xfrm>
            <a:off x="7077221" y="3657991"/>
            <a:ext cx="1819031" cy="1779954"/>
          </a:xfrm>
          <a:prstGeom prst="ellipse">
            <a:avLst/>
          </a:prstGeom>
          <a:gradFill>
            <a:gsLst>
              <a:gs pos="80000">
                <a:srgbClr val="9DE38F"/>
              </a:gs>
              <a:gs pos="0">
                <a:srgbClr val="1EE590"/>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Oval 24">
            <a:extLst>
              <a:ext uri="{FF2B5EF4-FFF2-40B4-BE49-F238E27FC236}">
                <a16:creationId xmlns:a16="http://schemas.microsoft.com/office/drawing/2014/main" id="{082D8369-E48B-9C40-815A-7667FCFC22DB}"/>
              </a:ext>
            </a:extLst>
          </xdr:cNvPr>
          <xdr:cNvSpPr/>
        </xdr:nvSpPr>
        <xdr:spPr>
          <a:xfrm>
            <a:off x="7310706" y="3905153"/>
            <a:ext cx="1352061" cy="1285631"/>
          </a:xfrm>
          <a:prstGeom prst="ellipse">
            <a:avLst/>
          </a:prstGeom>
          <a:solidFill>
            <a:srgbClr val="3D2D1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596735</xdr:colOff>
      <xdr:row>22</xdr:row>
      <xdr:rowOff>68379</xdr:rowOff>
    </xdr:from>
    <xdr:to>
      <xdr:col>10</xdr:col>
      <xdr:colOff>406235</xdr:colOff>
      <xdr:row>26</xdr:row>
      <xdr:rowOff>40414</xdr:rowOff>
    </xdr:to>
    <xdr:grpSp>
      <xdr:nvGrpSpPr>
        <xdr:cNvPr id="12" name="Group 11">
          <a:extLst>
            <a:ext uri="{FF2B5EF4-FFF2-40B4-BE49-F238E27FC236}">
              <a16:creationId xmlns:a16="http://schemas.microsoft.com/office/drawing/2014/main" id="{C1D5935E-402A-31EB-ED5F-D23D5E17C2F1}"/>
            </a:ext>
          </a:extLst>
        </xdr:cNvPr>
        <xdr:cNvGrpSpPr/>
      </xdr:nvGrpSpPr>
      <xdr:grpSpPr>
        <a:xfrm>
          <a:off x="7239812" y="4366841"/>
          <a:ext cx="1470269" cy="753573"/>
          <a:chOff x="8075084" y="4191000"/>
          <a:chExt cx="1460500" cy="738920"/>
        </a:xfrm>
      </xdr:grpSpPr>
      <xdr:sp macro="" textlink="pvt_tables!U4">
        <xdr:nvSpPr>
          <xdr:cNvPr id="10" name="TextBox 9">
            <a:extLst>
              <a:ext uri="{FF2B5EF4-FFF2-40B4-BE49-F238E27FC236}">
                <a16:creationId xmlns:a16="http://schemas.microsoft.com/office/drawing/2014/main" id="{5EA0BE1B-54CB-B042-B474-9F2909B2675C}"/>
              </a:ext>
            </a:extLst>
          </xdr:cNvPr>
          <xdr:cNvSpPr txBox="1"/>
        </xdr:nvSpPr>
        <xdr:spPr>
          <a:xfrm>
            <a:off x="8202084" y="4191000"/>
            <a:ext cx="1291166"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BCCFBC-43FE-5C4B-B1F5-B6A9A05F83C3}" type="TxLink">
              <a:rPr lang="en-US" sz="3200" b="0" i="0" u="none" strike="noStrike" baseline="0">
                <a:solidFill>
                  <a:schemeClr val="bg1"/>
                </a:solidFill>
                <a:latin typeface="Avenir Book" panose="02000503020000020003" pitchFamily="2" charset="0"/>
                <a:cs typeface="Calibri"/>
              </a:rPr>
              <a:pPr algn="ctr"/>
              <a:t>82%</a:t>
            </a:fld>
            <a:endParaRPr lang="en-US" sz="3200" baseline="0">
              <a:solidFill>
                <a:schemeClr val="bg1"/>
              </a:solidFill>
              <a:latin typeface="Avenir Book" panose="02000503020000020003" pitchFamily="2" charset="0"/>
            </a:endParaRPr>
          </a:p>
        </xdr:txBody>
      </xdr:sp>
      <xdr:sp macro="" textlink="">
        <xdr:nvSpPr>
          <xdr:cNvPr id="11" name="TextBox 10">
            <a:extLst>
              <a:ext uri="{FF2B5EF4-FFF2-40B4-BE49-F238E27FC236}">
                <a16:creationId xmlns:a16="http://schemas.microsoft.com/office/drawing/2014/main" id="{942801DB-92DB-1E4B-9B20-24B8A58885CA}"/>
              </a:ext>
            </a:extLst>
          </xdr:cNvPr>
          <xdr:cNvSpPr txBox="1"/>
        </xdr:nvSpPr>
        <xdr:spPr>
          <a:xfrm>
            <a:off x="8075084" y="4529668"/>
            <a:ext cx="1460500" cy="400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aseline="0">
                <a:solidFill>
                  <a:schemeClr val="bg1"/>
                </a:solidFill>
                <a:latin typeface="Avenir Book" panose="02000503020000020003" pitchFamily="2" charset="0"/>
              </a:rPr>
              <a:t>Sales Goal</a:t>
            </a:r>
          </a:p>
        </xdr:txBody>
      </xdr:sp>
    </xdr:grpSp>
    <xdr:clientData/>
  </xdr:twoCellAnchor>
  <xdr:twoCellAnchor>
    <xdr:from>
      <xdr:col>8</xdr:col>
      <xdr:colOff>146538</xdr:colOff>
      <xdr:row>11</xdr:row>
      <xdr:rowOff>97692</xdr:rowOff>
    </xdr:from>
    <xdr:to>
      <xdr:col>9</xdr:col>
      <xdr:colOff>166076</xdr:colOff>
      <xdr:row>19</xdr:row>
      <xdr:rowOff>117230</xdr:rowOff>
    </xdr:to>
    <xdr:cxnSp macro="">
      <xdr:nvCxnSpPr>
        <xdr:cNvPr id="61" name="Straight Connector 60">
          <a:extLst>
            <a:ext uri="{FF2B5EF4-FFF2-40B4-BE49-F238E27FC236}">
              <a16:creationId xmlns:a16="http://schemas.microsoft.com/office/drawing/2014/main" id="{4D1A87E3-135B-EFE9-BD06-6AEFA738FB1C}"/>
            </a:ext>
          </a:extLst>
        </xdr:cNvPr>
        <xdr:cNvCxnSpPr/>
      </xdr:nvCxnSpPr>
      <xdr:spPr>
        <a:xfrm flipH="1" flipV="1">
          <a:off x="6789615" y="2246923"/>
          <a:ext cx="849923" cy="1582615"/>
        </a:xfrm>
        <a:prstGeom prst="line">
          <a:avLst/>
        </a:prstGeom>
        <a:ln w="15875">
          <a:gradFill>
            <a:gsLst>
              <a:gs pos="11000">
                <a:srgbClr val="1EE590"/>
              </a:gs>
              <a:gs pos="85000">
                <a:srgbClr val="B900A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527539</xdr:colOff>
      <xdr:row>21</xdr:row>
      <xdr:rowOff>117231</xdr:rowOff>
    </xdr:from>
    <xdr:to>
      <xdr:col>13</xdr:col>
      <xdr:colOff>87923</xdr:colOff>
      <xdr:row>22</xdr:row>
      <xdr:rowOff>127000</xdr:rowOff>
    </xdr:to>
    <xdr:cxnSp macro="">
      <xdr:nvCxnSpPr>
        <xdr:cNvPr id="66" name="Straight Connector 65">
          <a:extLst>
            <a:ext uri="{FF2B5EF4-FFF2-40B4-BE49-F238E27FC236}">
              <a16:creationId xmlns:a16="http://schemas.microsoft.com/office/drawing/2014/main" id="{5BA86555-D292-F148-813C-AF21363729FB}"/>
            </a:ext>
          </a:extLst>
        </xdr:cNvPr>
        <xdr:cNvCxnSpPr/>
      </xdr:nvCxnSpPr>
      <xdr:spPr>
        <a:xfrm flipV="1">
          <a:off x="8831385" y="4220308"/>
          <a:ext cx="2051538" cy="205154"/>
        </a:xfrm>
        <a:prstGeom prst="line">
          <a:avLst/>
        </a:prstGeom>
        <a:ln w="15875">
          <a:gradFill>
            <a:gsLst>
              <a:gs pos="11000">
                <a:srgbClr val="1EE590"/>
              </a:gs>
              <a:gs pos="85000">
                <a:srgbClr val="B900A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510833</xdr:colOff>
      <xdr:row>27</xdr:row>
      <xdr:rowOff>182098</xdr:rowOff>
    </xdr:from>
    <xdr:to>
      <xdr:col>9</xdr:col>
      <xdr:colOff>615461</xdr:colOff>
      <xdr:row>37</xdr:row>
      <xdr:rowOff>136769</xdr:rowOff>
    </xdr:to>
    <xdr:cxnSp macro="">
      <xdr:nvCxnSpPr>
        <xdr:cNvPr id="69" name="Straight Connector 68">
          <a:extLst>
            <a:ext uri="{FF2B5EF4-FFF2-40B4-BE49-F238E27FC236}">
              <a16:creationId xmlns:a16="http://schemas.microsoft.com/office/drawing/2014/main" id="{CCD3FEAD-D352-EC4B-ABB9-A71354FAA4A5}"/>
            </a:ext>
          </a:extLst>
        </xdr:cNvPr>
        <xdr:cNvCxnSpPr>
          <a:stCxn id="24" idx="4"/>
        </xdr:cNvCxnSpPr>
      </xdr:nvCxnSpPr>
      <xdr:spPr>
        <a:xfrm>
          <a:off x="7984295" y="5457483"/>
          <a:ext cx="104628" cy="1908517"/>
        </a:xfrm>
        <a:prstGeom prst="line">
          <a:avLst/>
        </a:prstGeom>
        <a:ln w="15875">
          <a:gradFill>
            <a:gsLst>
              <a:gs pos="11000">
                <a:srgbClr val="1EE590"/>
              </a:gs>
              <a:gs pos="85000">
                <a:srgbClr val="B900A6"/>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341923</xdr:colOff>
      <xdr:row>13</xdr:row>
      <xdr:rowOff>39077</xdr:rowOff>
    </xdr:from>
    <xdr:to>
      <xdr:col>13</xdr:col>
      <xdr:colOff>136769</xdr:colOff>
      <xdr:row>21</xdr:row>
      <xdr:rowOff>117230</xdr:rowOff>
    </xdr:to>
    <xdr:cxnSp macro="">
      <xdr:nvCxnSpPr>
        <xdr:cNvPr id="64" name="Straight Connector 63">
          <a:extLst>
            <a:ext uri="{FF2B5EF4-FFF2-40B4-BE49-F238E27FC236}">
              <a16:creationId xmlns:a16="http://schemas.microsoft.com/office/drawing/2014/main" id="{915CFD34-57F6-7AFD-90A8-69006F625823}"/>
            </a:ext>
          </a:extLst>
        </xdr:cNvPr>
        <xdr:cNvCxnSpPr>
          <a:stCxn id="75" idx="0"/>
        </xdr:cNvCxnSpPr>
      </xdr:nvCxnSpPr>
      <xdr:spPr>
        <a:xfrm flipH="1" flipV="1">
          <a:off x="10306538" y="2579077"/>
          <a:ext cx="625231" cy="1641230"/>
        </a:xfrm>
        <a:prstGeom prst="line">
          <a:avLst/>
        </a:prstGeom>
        <a:ln w="15875">
          <a:gradFill>
            <a:gsLst>
              <a:gs pos="30000">
                <a:srgbClr val="00B600"/>
              </a:gs>
              <a:gs pos="71000">
                <a:srgbClr val="FDABEF"/>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293102</xdr:colOff>
      <xdr:row>5</xdr:row>
      <xdr:rowOff>13001</xdr:rowOff>
    </xdr:from>
    <xdr:to>
      <xdr:col>15</xdr:col>
      <xdr:colOff>135498</xdr:colOff>
      <xdr:row>43</xdr:row>
      <xdr:rowOff>89201</xdr:rowOff>
    </xdr:to>
    <xdr:graphicFrame macro="">
      <xdr:nvGraphicFramePr>
        <xdr:cNvPr id="2" name="Chart 1">
          <a:extLst>
            <a:ext uri="{FF2B5EF4-FFF2-40B4-BE49-F238E27FC236}">
              <a16:creationId xmlns:a16="http://schemas.microsoft.com/office/drawing/2014/main" id="{3FF80082-CA91-E94A-AE8E-C09F8F174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39079</xdr:colOff>
      <xdr:row>10</xdr:row>
      <xdr:rowOff>166076</xdr:rowOff>
    </xdr:from>
    <xdr:to>
      <xdr:col>12</xdr:col>
      <xdr:colOff>523711</xdr:colOff>
      <xdr:row>13</xdr:row>
      <xdr:rowOff>64554</xdr:rowOff>
    </xdr:to>
    <xdr:sp macro="" textlink="">
      <xdr:nvSpPr>
        <xdr:cNvPr id="73" name="Donut 72">
          <a:extLst>
            <a:ext uri="{FF2B5EF4-FFF2-40B4-BE49-F238E27FC236}">
              <a16:creationId xmlns:a16="http://schemas.microsoft.com/office/drawing/2014/main" id="{CB98C2B6-FF35-EC55-906D-BAA67DF38048}"/>
            </a:ext>
          </a:extLst>
        </xdr:cNvPr>
        <xdr:cNvSpPr/>
      </xdr:nvSpPr>
      <xdr:spPr>
        <a:xfrm>
          <a:off x="10003694" y="2119922"/>
          <a:ext cx="484632" cy="484632"/>
        </a:xfrm>
        <a:prstGeom prst="donut">
          <a:avLst>
            <a:gd name="adj" fmla="val 8824"/>
          </a:avLst>
        </a:prstGeom>
        <a:solidFill>
          <a:srgbClr val="FDAB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6</xdr:col>
      <xdr:colOff>674076</xdr:colOff>
      <xdr:row>10</xdr:row>
      <xdr:rowOff>117231</xdr:rowOff>
    </xdr:from>
    <xdr:to>
      <xdr:col>9</xdr:col>
      <xdr:colOff>244230</xdr:colOff>
      <xdr:row>13</xdr:row>
      <xdr:rowOff>0</xdr:rowOff>
    </xdr:to>
    <xdr:sp macro="" textlink="pvt_tables!F4">
      <xdr:nvSpPr>
        <xdr:cNvPr id="74" name="TextBox 73">
          <a:extLst>
            <a:ext uri="{FF2B5EF4-FFF2-40B4-BE49-F238E27FC236}">
              <a16:creationId xmlns:a16="http://schemas.microsoft.com/office/drawing/2014/main" id="{DA3CA34E-7538-3C46-8646-4CA0F3685A2B}"/>
            </a:ext>
          </a:extLst>
        </xdr:cNvPr>
        <xdr:cNvSpPr txBox="1"/>
      </xdr:nvSpPr>
      <xdr:spPr>
        <a:xfrm>
          <a:off x="5656384" y="2071077"/>
          <a:ext cx="2061308" cy="468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AA6C9D-4204-994F-AD67-1801BAD97373}" type="TxLink">
            <a:rPr lang="en-US" sz="1200" b="0" i="0" u="none" strike="noStrike" baseline="0">
              <a:solidFill>
                <a:schemeClr val="bg1"/>
              </a:solidFill>
              <a:latin typeface="Avenir Book" panose="02000503020000020003" pitchFamily="2" charset="0"/>
              <a:cs typeface="Calibri"/>
            </a:rPr>
            <a:pPr algn="ctr"/>
            <a:t>United States</a:t>
          </a:fld>
          <a:endParaRPr lang="en-US" sz="1050" baseline="0">
            <a:solidFill>
              <a:schemeClr val="bg1"/>
            </a:solidFill>
            <a:latin typeface="Avenir Book" panose="02000503020000020003" pitchFamily="2" charset="0"/>
          </a:endParaRPr>
        </a:p>
      </xdr:txBody>
    </xdr:sp>
    <xdr:clientData/>
  </xdr:twoCellAnchor>
  <xdr:twoCellAnchor>
    <xdr:from>
      <xdr:col>12</xdr:col>
      <xdr:colOff>283307</xdr:colOff>
      <xdr:row>21</xdr:row>
      <xdr:rowOff>117230</xdr:rowOff>
    </xdr:from>
    <xdr:to>
      <xdr:col>13</xdr:col>
      <xdr:colOff>820615</xdr:colOff>
      <xdr:row>23</xdr:row>
      <xdr:rowOff>195384</xdr:rowOff>
    </xdr:to>
    <xdr:sp macro="" textlink="pvt_tables!F5">
      <xdr:nvSpPr>
        <xdr:cNvPr id="75" name="TextBox 74">
          <a:extLst>
            <a:ext uri="{FF2B5EF4-FFF2-40B4-BE49-F238E27FC236}">
              <a16:creationId xmlns:a16="http://schemas.microsoft.com/office/drawing/2014/main" id="{B63CEDBE-8A5D-8B48-819B-E2743B862C20}"/>
            </a:ext>
          </a:extLst>
        </xdr:cNvPr>
        <xdr:cNvSpPr txBox="1"/>
      </xdr:nvSpPr>
      <xdr:spPr>
        <a:xfrm>
          <a:off x="10247922" y="4220307"/>
          <a:ext cx="1367693" cy="468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621BBD-1725-8942-91B7-C41E447B4455}" type="TxLink">
            <a:rPr lang="en-US" sz="1200" b="0" i="0" u="none" strike="noStrike" baseline="0">
              <a:solidFill>
                <a:schemeClr val="bg1"/>
              </a:solidFill>
              <a:latin typeface="Avenir Book" panose="02000503020000020003" pitchFamily="2" charset="0"/>
              <a:cs typeface="Calibri"/>
            </a:rPr>
            <a:pPr algn="ctr"/>
            <a:t>Brazil</a:t>
          </a:fld>
          <a:endParaRPr lang="en-US" sz="1100" baseline="0">
            <a:solidFill>
              <a:schemeClr val="bg1"/>
            </a:solidFill>
            <a:latin typeface="Avenir Book" panose="02000503020000020003" pitchFamily="2" charset="0"/>
          </a:endParaRPr>
        </a:p>
      </xdr:txBody>
    </xdr:sp>
    <xdr:clientData/>
  </xdr:twoCellAnchor>
  <xdr:twoCellAnchor>
    <xdr:from>
      <xdr:col>8</xdr:col>
      <xdr:colOff>728782</xdr:colOff>
      <xdr:row>38</xdr:row>
      <xdr:rowOff>15633</xdr:rowOff>
    </xdr:from>
    <xdr:to>
      <xdr:col>10</xdr:col>
      <xdr:colOff>517768</xdr:colOff>
      <xdr:row>40</xdr:row>
      <xdr:rowOff>93786</xdr:rowOff>
    </xdr:to>
    <xdr:sp macro="" textlink="pvt_tables!F6">
      <xdr:nvSpPr>
        <xdr:cNvPr id="76" name="TextBox 75">
          <a:extLst>
            <a:ext uri="{FF2B5EF4-FFF2-40B4-BE49-F238E27FC236}">
              <a16:creationId xmlns:a16="http://schemas.microsoft.com/office/drawing/2014/main" id="{0AE43AFB-6A23-D840-BBC0-049D38EF4436}"/>
            </a:ext>
          </a:extLst>
        </xdr:cNvPr>
        <xdr:cNvSpPr txBox="1"/>
      </xdr:nvSpPr>
      <xdr:spPr>
        <a:xfrm>
          <a:off x="7371859" y="7440248"/>
          <a:ext cx="1449755" cy="468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0726D41-AEC5-1443-A988-95E0F85ACE36}" type="TxLink">
            <a:rPr lang="en-US" sz="1200" b="0" i="0" u="none" strike="noStrike" baseline="0">
              <a:solidFill>
                <a:schemeClr val="bg1"/>
              </a:solidFill>
              <a:latin typeface="Avenir Book" panose="02000503020000020003" pitchFamily="2" charset="0"/>
              <a:cs typeface="Calibri"/>
            </a:rPr>
            <a:pPr algn="ctr"/>
            <a:t>China</a:t>
          </a:fld>
          <a:endParaRPr lang="en-US" sz="1100" baseline="0">
            <a:solidFill>
              <a:schemeClr val="bg1"/>
            </a:solidFill>
            <a:latin typeface="Avenir Book" panose="02000503020000020003" pitchFamily="2" charset="0"/>
          </a:endParaRPr>
        </a:p>
      </xdr:txBody>
    </xdr:sp>
    <xdr:clientData/>
  </xdr:twoCellAnchor>
  <xdr:twoCellAnchor>
    <xdr:from>
      <xdr:col>5</xdr:col>
      <xdr:colOff>810846</xdr:colOff>
      <xdr:row>14</xdr:row>
      <xdr:rowOff>97692</xdr:rowOff>
    </xdr:from>
    <xdr:to>
      <xdr:col>6</xdr:col>
      <xdr:colOff>465093</xdr:colOff>
      <xdr:row>16</xdr:row>
      <xdr:rowOff>191555</xdr:rowOff>
    </xdr:to>
    <xdr:sp macro="" textlink="">
      <xdr:nvSpPr>
        <xdr:cNvPr id="87" name="Donut 86">
          <a:extLst>
            <a:ext uri="{FF2B5EF4-FFF2-40B4-BE49-F238E27FC236}">
              <a16:creationId xmlns:a16="http://schemas.microsoft.com/office/drawing/2014/main" id="{622CD134-C4BD-B045-B1F9-E11283107E18}"/>
            </a:ext>
          </a:extLst>
        </xdr:cNvPr>
        <xdr:cNvSpPr/>
      </xdr:nvSpPr>
      <xdr:spPr>
        <a:xfrm>
          <a:off x="4962769" y="2833077"/>
          <a:ext cx="484632" cy="484632"/>
        </a:xfrm>
        <a:prstGeom prst="donut">
          <a:avLst>
            <a:gd name="adj" fmla="val 8824"/>
          </a:avLst>
        </a:prstGeom>
        <a:solidFill>
          <a:srgbClr val="FDAB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12</xdr:col>
      <xdr:colOff>5862</xdr:colOff>
      <xdr:row>34</xdr:row>
      <xdr:rowOff>74246</xdr:rowOff>
    </xdr:from>
    <xdr:to>
      <xdr:col>12</xdr:col>
      <xdr:colOff>490494</xdr:colOff>
      <xdr:row>36</xdr:row>
      <xdr:rowOff>168109</xdr:rowOff>
    </xdr:to>
    <xdr:sp macro="" textlink="">
      <xdr:nvSpPr>
        <xdr:cNvPr id="88" name="Donut 87">
          <a:extLst>
            <a:ext uri="{FF2B5EF4-FFF2-40B4-BE49-F238E27FC236}">
              <a16:creationId xmlns:a16="http://schemas.microsoft.com/office/drawing/2014/main" id="{2364FAD9-1EEF-3E43-9806-AF58A2BA9C73}"/>
            </a:ext>
          </a:extLst>
        </xdr:cNvPr>
        <xdr:cNvSpPr/>
      </xdr:nvSpPr>
      <xdr:spPr>
        <a:xfrm>
          <a:off x="9970477" y="6717323"/>
          <a:ext cx="484632" cy="484632"/>
        </a:xfrm>
        <a:prstGeom prst="donut">
          <a:avLst>
            <a:gd name="adj" fmla="val 8824"/>
          </a:avLst>
        </a:prstGeom>
        <a:solidFill>
          <a:srgbClr val="FDAB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791308</xdr:colOff>
      <xdr:row>34</xdr:row>
      <xdr:rowOff>117231</xdr:rowOff>
    </xdr:from>
    <xdr:to>
      <xdr:col>12</xdr:col>
      <xdr:colOff>561345</xdr:colOff>
      <xdr:row>36</xdr:row>
      <xdr:rowOff>137738</xdr:rowOff>
    </xdr:to>
    <xdr:sp macro="" textlink="pvt_tables!BD9">
      <xdr:nvSpPr>
        <xdr:cNvPr id="89" name="TextBox 88">
          <a:extLst>
            <a:ext uri="{FF2B5EF4-FFF2-40B4-BE49-F238E27FC236}">
              <a16:creationId xmlns:a16="http://schemas.microsoft.com/office/drawing/2014/main" id="{D71FE31E-A3DA-EF48-B17A-184F54C862E5}"/>
            </a:ext>
          </a:extLst>
        </xdr:cNvPr>
        <xdr:cNvSpPr txBox="1"/>
      </xdr:nvSpPr>
      <xdr:spPr>
        <a:xfrm>
          <a:off x="9925539" y="6760308"/>
          <a:ext cx="600421" cy="41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FDAE94-7A42-4A46-82CE-419E1FD3855A}" type="TxLink">
            <a:rPr lang="en-US" sz="1100" b="0" i="0" u="none" strike="noStrike">
              <a:solidFill>
                <a:schemeClr val="bg1"/>
              </a:solidFill>
              <a:latin typeface="Avenir Book" panose="02000503020000020003" pitchFamily="2" charset="0"/>
              <a:ea typeface="+mn-ea"/>
              <a:cs typeface="Calibri"/>
            </a:rPr>
            <a:pPr marL="0" indent="0" algn="ctr"/>
            <a:t>32%</a:t>
          </a:fld>
          <a:endParaRPr lang="en-US" sz="1400">
            <a:solidFill>
              <a:schemeClr val="bg1"/>
            </a:solidFill>
            <a:latin typeface="Avenir Book" panose="02000503020000020003" pitchFamily="2" charset="0"/>
            <a:ea typeface="+mn-ea"/>
            <a:cs typeface="+mn-cs"/>
          </a:endParaRPr>
        </a:p>
      </xdr:txBody>
    </xdr:sp>
    <xdr:clientData/>
  </xdr:twoCellAnchor>
  <xdr:twoCellAnchor>
    <xdr:from>
      <xdr:col>5</xdr:col>
      <xdr:colOff>762000</xdr:colOff>
      <xdr:row>14</xdr:row>
      <xdr:rowOff>136769</xdr:rowOff>
    </xdr:from>
    <xdr:to>
      <xdr:col>6</xdr:col>
      <xdr:colOff>532036</xdr:colOff>
      <xdr:row>16</xdr:row>
      <xdr:rowOff>157276</xdr:rowOff>
    </xdr:to>
    <xdr:sp macro="" textlink="pvt_tables!BD14">
      <xdr:nvSpPr>
        <xdr:cNvPr id="90" name="TextBox 89">
          <a:extLst>
            <a:ext uri="{FF2B5EF4-FFF2-40B4-BE49-F238E27FC236}">
              <a16:creationId xmlns:a16="http://schemas.microsoft.com/office/drawing/2014/main" id="{518D698C-88F2-8642-BC59-46605BA4B7F4}"/>
            </a:ext>
          </a:extLst>
        </xdr:cNvPr>
        <xdr:cNvSpPr txBox="1"/>
      </xdr:nvSpPr>
      <xdr:spPr>
        <a:xfrm>
          <a:off x="4913923" y="2872154"/>
          <a:ext cx="600421" cy="41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6BB57DF-C3CA-6741-BCC1-F8EF1AC067F6}" type="TxLink">
            <a:rPr lang="en-US" sz="1100" b="0" i="0" u="none" strike="noStrike">
              <a:solidFill>
                <a:schemeClr val="bg1"/>
              </a:solidFill>
              <a:latin typeface="Avenir Book" panose="02000503020000020003" pitchFamily="2" charset="0"/>
              <a:ea typeface="+mn-ea"/>
              <a:cs typeface="Calibri"/>
            </a:rPr>
            <a:pPr marL="0" indent="0" algn="ctr"/>
            <a:t>39%</a:t>
          </a:fld>
          <a:endParaRPr lang="en-US" sz="1400">
            <a:solidFill>
              <a:schemeClr val="bg1"/>
            </a:solidFill>
            <a:latin typeface="Avenir Book" panose="02000503020000020003" pitchFamily="2" charset="0"/>
            <a:ea typeface="+mn-ea"/>
            <a:cs typeface="+mn-cs"/>
          </a:endParaRPr>
        </a:p>
      </xdr:txBody>
    </xdr:sp>
    <xdr:clientData/>
  </xdr:twoCellAnchor>
  <xdr:twoCellAnchor>
    <xdr:from>
      <xdr:col>11</xdr:col>
      <xdr:colOff>816707</xdr:colOff>
      <xdr:row>10</xdr:row>
      <xdr:rowOff>191476</xdr:rowOff>
    </xdr:from>
    <xdr:to>
      <xdr:col>12</xdr:col>
      <xdr:colOff>586744</xdr:colOff>
      <xdr:row>13</xdr:row>
      <xdr:rowOff>16598</xdr:rowOff>
    </xdr:to>
    <xdr:sp macro="" textlink="pvt_tables!BD4">
      <xdr:nvSpPr>
        <xdr:cNvPr id="91" name="TextBox 90">
          <a:extLst>
            <a:ext uri="{FF2B5EF4-FFF2-40B4-BE49-F238E27FC236}">
              <a16:creationId xmlns:a16="http://schemas.microsoft.com/office/drawing/2014/main" id="{309B5FD9-15E2-D44C-BF7C-EA8B04830724}"/>
            </a:ext>
          </a:extLst>
        </xdr:cNvPr>
        <xdr:cNvSpPr txBox="1"/>
      </xdr:nvSpPr>
      <xdr:spPr>
        <a:xfrm>
          <a:off x="9950938" y="2145322"/>
          <a:ext cx="600421" cy="411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9A412A9-7F50-4B4E-92C9-23849E620007}" type="TxLink">
            <a:rPr lang="en-US" sz="1100" b="0" i="0" u="none" strike="noStrike">
              <a:solidFill>
                <a:schemeClr val="bg1"/>
              </a:solidFill>
              <a:latin typeface="Avenir Book" panose="02000503020000020003" pitchFamily="2" charset="0"/>
              <a:ea typeface="+mn-ea"/>
              <a:cs typeface="Calibri"/>
            </a:rPr>
            <a:pPr marL="0" indent="0" algn="ctr"/>
            <a:t>29%</a:t>
          </a:fld>
          <a:endParaRPr lang="en-US" sz="1400">
            <a:solidFill>
              <a:schemeClr val="bg1"/>
            </a:solidFill>
            <a:latin typeface="Avenir Book" panose="02000503020000020003" pitchFamily="2" charset="0"/>
            <a:ea typeface="+mn-ea"/>
            <a:cs typeface="+mn-cs"/>
          </a:endParaRPr>
        </a:p>
      </xdr:txBody>
    </xdr:sp>
    <xdr:clientData/>
  </xdr:twoCellAnchor>
  <xdr:twoCellAnchor>
    <xdr:from>
      <xdr:col>12</xdr:col>
      <xdr:colOff>693617</xdr:colOff>
      <xdr:row>9</xdr:row>
      <xdr:rowOff>19538</xdr:rowOff>
    </xdr:from>
    <xdr:to>
      <xdr:col>14</xdr:col>
      <xdr:colOff>199884</xdr:colOff>
      <xdr:row>11</xdr:row>
      <xdr:rowOff>48845</xdr:rowOff>
    </xdr:to>
    <xdr:grpSp>
      <xdr:nvGrpSpPr>
        <xdr:cNvPr id="151" name="Group 150">
          <a:extLst>
            <a:ext uri="{FF2B5EF4-FFF2-40B4-BE49-F238E27FC236}">
              <a16:creationId xmlns:a16="http://schemas.microsoft.com/office/drawing/2014/main" id="{5A609699-73D5-3C03-4EC5-5C581E850924}"/>
            </a:ext>
          </a:extLst>
        </xdr:cNvPr>
        <xdr:cNvGrpSpPr/>
      </xdr:nvGrpSpPr>
      <xdr:grpSpPr>
        <a:xfrm>
          <a:off x="10658232" y="1778000"/>
          <a:ext cx="1167037" cy="420076"/>
          <a:chOff x="10658232" y="1778000"/>
          <a:chExt cx="1167037" cy="420076"/>
        </a:xfrm>
      </xdr:grpSpPr>
      <xdr:sp macro="" textlink="pvt_tables!BB7">
        <xdr:nvSpPr>
          <xdr:cNvPr id="146" name="TextBox 145">
            <a:extLst>
              <a:ext uri="{FF2B5EF4-FFF2-40B4-BE49-F238E27FC236}">
                <a16:creationId xmlns:a16="http://schemas.microsoft.com/office/drawing/2014/main" id="{E9FF79CE-7635-3849-9322-CB3CFF0AA6FD}"/>
              </a:ext>
            </a:extLst>
          </xdr:cNvPr>
          <xdr:cNvSpPr txBox="1"/>
        </xdr:nvSpPr>
        <xdr:spPr>
          <a:xfrm>
            <a:off x="10922001"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7C367C-E5DE-EC40-91EF-27F94D8664AA}" type="TxLink">
              <a:rPr lang="en-US" sz="900" b="0" i="0" u="none" strike="noStrike">
                <a:solidFill>
                  <a:schemeClr val="bg1"/>
                </a:solidFill>
                <a:latin typeface="Avenir Book" panose="02000503020000020003" pitchFamily="2" charset="0"/>
                <a:ea typeface="+mn-ea"/>
                <a:cs typeface="Calibri"/>
              </a:rPr>
              <a:pPr marL="0" indent="0" algn="ctr"/>
              <a:t>Liberica</a:t>
            </a:fld>
            <a:endParaRPr lang="en-US" sz="600">
              <a:solidFill>
                <a:schemeClr val="bg1"/>
              </a:solidFill>
              <a:latin typeface="Avenir Book" panose="02000503020000020003" pitchFamily="2" charset="0"/>
              <a:ea typeface="+mn-ea"/>
              <a:cs typeface="+mn-cs"/>
            </a:endParaRPr>
          </a:p>
        </xdr:txBody>
      </xdr:sp>
      <xdr:sp macro="" textlink="pvt_tables!BC7">
        <xdr:nvSpPr>
          <xdr:cNvPr id="149" name="TextBox 148">
            <a:extLst>
              <a:ext uri="{FF2B5EF4-FFF2-40B4-BE49-F238E27FC236}">
                <a16:creationId xmlns:a16="http://schemas.microsoft.com/office/drawing/2014/main" id="{B4DA63B5-F284-154B-8257-C5F100143D50}"/>
              </a:ext>
            </a:extLst>
          </xdr:cNvPr>
          <xdr:cNvSpPr txBox="1"/>
        </xdr:nvSpPr>
        <xdr:spPr>
          <a:xfrm>
            <a:off x="11029467"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3F3817-9517-A144-B79E-66FC791CFFFD}" type="TxLink">
              <a:rPr lang="en-US" sz="1100" b="0" i="0" u="none" strike="noStrike">
                <a:solidFill>
                  <a:schemeClr val="bg1"/>
                </a:solidFill>
                <a:latin typeface="Avenir Book" panose="02000503020000020003" pitchFamily="2" charset="0"/>
                <a:ea typeface="+mn-ea"/>
                <a:cs typeface="Calibri"/>
              </a:rPr>
              <a:pPr marL="0" indent="0" algn="ctr"/>
              <a:t> 3,428 </a:t>
            </a:fld>
            <a:endParaRPr lang="en-US" sz="900">
              <a:solidFill>
                <a:schemeClr val="bg1"/>
              </a:solidFill>
              <a:latin typeface="Avenir Book" panose="02000503020000020003" pitchFamily="2" charset="0"/>
              <a:ea typeface="+mn-ea"/>
              <a:cs typeface="+mn-cs"/>
            </a:endParaRPr>
          </a:p>
        </xdr:txBody>
      </xdr:sp>
      <xdr:sp macro="" textlink="pvt_tables!BD7">
        <xdr:nvSpPr>
          <xdr:cNvPr id="150" name="TextBox 149">
            <a:extLst>
              <a:ext uri="{FF2B5EF4-FFF2-40B4-BE49-F238E27FC236}">
                <a16:creationId xmlns:a16="http://schemas.microsoft.com/office/drawing/2014/main" id="{678C2F41-7903-E042-97D4-19A45CD087B9}"/>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21527A-C77E-9345-BA24-B7E63D90043A}" type="TxLink">
              <a:rPr lang="en-US" sz="1100" b="0" i="0" u="none" strike="noStrike">
                <a:solidFill>
                  <a:schemeClr val="bg1"/>
                </a:solidFill>
                <a:latin typeface="Avenir Book" panose="02000503020000020003" pitchFamily="2" charset="0"/>
                <a:ea typeface="+mn-ea"/>
                <a:cs typeface="Calibri"/>
              </a:rPr>
              <a:pPr marL="0" indent="0" algn="ctr"/>
              <a:t>8%</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12</xdr:col>
      <xdr:colOff>644771</xdr:colOff>
      <xdr:row>12</xdr:row>
      <xdr:rowOff>175847</xdr:rowOff>
    </xdr:from>
    <xdr:to>
      <xdr:col>14</xdr:col>
      <xdr:colOff>151038</xdr:colOff>
      <xdr:row>15</xdr:row>
      <xdr:rowOff>9769</xdr:rowOff>
    </xdr:to>
    <xdr:grpSp>
      <xdr:nvGrpSpPr>
        <xdr:cNvPr id="152" name="Group 151">
          <a:extLst>
            <a:ext uri="{FF2B5EF4-FFF2-40B4-BE49-F238E27FC236}">
              <a16:creationId xmlns:a16="http://schemas.microsoft.com/office/drawing/2014/main" id="{B0EBA953-0D10-7047-B04E-E8FD75F5EA03}"/>
            </a:ext>
          </a:extLst>
        </xdr:cNvPr>
        <xdr:cNvGrpSpPr/>
      </xdr:nvGrpSpPr>
      <xdr:grpSpPr>
        <a:xfrm>
          <a:off x="10609386" y="2520462"/>
          <a:ext cx="1167037" cy="420076"/>
          <a:chOff x="10658232" y="1778000"/>
          <a:chExt cx="1167037" cy="420076"/>
        </a:xfrm>
      </xdr:grpSpPr>
      <xdr:sp macro="" textlink="pvt_tables!BB8">
        <xdr:nvSpPr>
          <xdr:cNvPr id="153" name="TextBox 152">
            <a:extLst>
              <a:ext uri="{FF2B5EF4-FFF2-40B4-BE49-F238E27FC236}">
                <a16:creationId xmlns:a16="http://schemas.microsoft.com/office/drawing/2014/main" id="{DEFDF65F-6DA6-B41C-C876-4849C4684C21}"/>
              </a:ext>
            </a:extLst>
          </xdr:cNvPr>
          <xdr:cNvSpPr txBox="1"/>
        </xdr:nvSpPr>
        <xdr:spPr>
          <a:xfrm>
            <a:off x="10922001"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70554A-CFF8-7949-A491-99220CC48AD2}" type="TxLink">
              <a:rPr lang="en-US" sz="900" b="0" i="0" u="none" strike="noStrike">
                <a:solidFill>
                  <a:schemeClr val="bg1"/>
                </a:solidFill>
                <a:latin typeface="Calibri"/>
                <a:ea typeface="+mn-ea"/>
                <a:cs typeface="Calibri"/>
              </a:rPr>
              <a:pPr marL="0" indent="0" algn="ctr"/>
              <a:t>Robusta</a:t>
            </a:fld>
            <a:endParaRPr lang="en-US" sz="600">
              <a:solidFill>
                <a:schemeClr val="bg1"/>
              </a:solidFill>
              <a:latin typeface="Avenir Book" panose="02000503020000020003" pitchFamily="2" charset="0"/>
              <a:ea typeface="+mn-ea"/>
              <a:cs typeface="+mn-cs"/>
            </a:endParaRPr>
          </a:p>
        </xdr:txBody>
      </xdr:sp>
      <xdr:sp macro="" textlink="pvt_tables!BC8">
        <xdr:nvSpPr>
          <xdr:cNvPr id="154" name="TextBox 153">
            <a:extLst>
              <a:ext uri="{FF2B5EF4-FFF2-40B4-BE49-F238E27FC236}">
                <a16:creationId xmlns:a16="http://schemas.microsoft.com/office/drawing/2014/main" id="{47F4E04B-E790-D722-9911-D5CE89350A63}"/>
              </a:ext>
            </a:extLst>
          </xdr:cNvPr>
          <xdr:cNvSpPr txBox="1"/>
        </xdr:nvSpPr>
        <xdr:spPr>
          <a:xfrm>
            <a:off x="11029467"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C7C0B7-0BE6-CE4D-AB3B-34BFCA4F15A3}" type="TxLink">
              <a:rPr lang="en-US" sz="1100" b="0" i="0" u="none" strike="noStrike">
                <a:solidFill>
                  <a:schemeClr val="bg1"/>
                </a:solidFill>
                <a:latin typeface="Calibri"/>
                <a:ea typeface="+mn-ea"/>
                <a:cs typeface="Calibri"/>
              </a:rPr>
              <a:pPr marL="0" indent="0" algn="ctr"/>
              <a:t> 2,491 </a:t>
            </a:fld>
            <a:endParaRPr lang="en-US" sz="900">
              <a:solidFill>
                <a:schemeClr val="bg1"/>
              </a:solidFill>
              <a:latin typeface="Avenir Book" panose="02000503020000020003" pitchFamily="2" charset="0"/>
              <a:ea typeface="+mn-ea"/>
              <a:cs typeface="+mn-cs"/>
            </a:endParaRPr>
          </a:p>
        </xdr:txBody>
      </xdr:sp>
      <xdr:sp macro="" textlink="pvt_tables!BD8">
        <xdr:nvSpPr>
          <xdr:cNvPr id="155" name="TextBox 154">
            <a:extLst>
              <a:ext uri="{FF2B5EF4-FFF2-40B4-BE49-F238E27FC236}">
                <a16:creationId xmlns:a16="http://schemas.microsoft.com/office/drawing/2014/main" id="{460AD0C4-C280-9FAE-D2A4-4E6EEE2ACA3A}"/>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DFB085E-65CD-204D-91FB-C53F57227165}" type="TxLink">
              <a:rPr lang="en-US" sz="1100" b="0" i="0" u="none" strike="noStrike">
                <a:solidFill>
                  <a:schemeClr val="bg1"/>
                </a:solidFill>
                <a:latin typeface="Calibri"/>
                <a:ea typeface="+mn-ea"/>
                <a:cs typeface="Calibri"/>
              </a:rPr>
              <a:pPr marL="0" indent="0" algn="ctr"/>
              <a:t>6%</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10</xdr:col>
      <xdr:colOff>293075</xdr:colOff>
      <xdr:row>12</xdr:row>
      <xdr:rowOff>117227</xdr:rowOff>
    </xdr:from>
    <xdr:to>
      <xdr:col>11</xdr:col>
      <xdr:colOff>664898</xdr:colOff>
      <xdr:row>14</xdr:row>
      <xdr:rowOff>146533</xdr:rowOff>
    </xdr:to>
    <xdr:grpSp>
      <xdr:nvGrpSpPr>
        <xdr:cNvPr id="156" name="Group 155">
          <a:extLst>
            <a:ext uri="{FF2B5EF4-FFF2-40B4-BE49-F238E27FC236}">
              <a16:creationId xmlns:a16="http://schemas.microsoft.com/office/drawing/2014/main" id="{431ECCDE-766A-944D-AA1A-D50F434C7E19}"/>
            </a:ext>
          </a:extLst>
        </xdr:cNvPr>
        <xdr:cNvGrpSpPr/>
      </xdr:nvGrpSpPr>
      <xdr:grpSpPr>
        <a:xfrm>
          <a:off x="8596921" y="2461842"/>
          <a:ext cx="1202208" cy="420076"/>
          <a:chOff x="10970846" y="1953842"/>
          <a:chExt cx="1202208" cy="420076"/>
        </a:xfrm>
      </xdr:grpSpPr>
      <xdr:sp macro="" textlink="pvt_tables!BB5">
        <xdr:nvSpPr>
          <xdr:cNvPr id="157" name="TextBox 156">
            <a:extLst>
              <a:ext uri="{FF2B5EF4-FFF2-40B4-BE49-F238E27FC236}">
                <a16:creationId xmlns:a16="http://schemas.microsoft.com/office/drawing/2014/main" id="{A88C17F7-7CA6-FDE5-554D-8AE4C5452B25}"/>
              </a:ext>
            </a:extLst>
          </xdr:cNvPr>
          <xdr:cNvSpPr txBox="1"/>
        </xdr:nvSpPr>
        <xdr:spPr>
          <a:xfrm>
            <a:off x="10970846" y="1953842"/>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799F85-E646-BA47-8387-00D0FF9EE84A}" type="TxLink">
              <a:rPr lang="en-US" sz="900" b="0" i="0" u="none" strike="noStrike">
                <a:solidFill>
                  <a:schemeClr val="bg1"/>
                </a:solidFill>
                <a:latin typeface="Avenir Book" panose="02000503020000020003" pitchFamily="2" charset="0"/>
                <a:ea typeface="+mn-ea"/>
                <a:cs typeface="Calibri"/>
              </a:rPr>
              <a:pPr marL="0" indent="0" algn="ctr"/>
              <a:t>Arabica</a:t>
            </a:fld>
            <a:endParaRPr lang="en-US" sz="300">
              <a:solidFill>
                <a:schemeClr val="bg1"/>
              </a:solidFill>
              <a:latin typeface="Avenir Book" panose="02000503020000020003" pitchFamily="2" charset="0"/>
              <a:ea typeface="+mn-ea"/>
              <a:cs typeface="+mn-cs"/>
            </a:endParaRPr>
          </a:p>
        </xdr:txBody>
      </xdr:sp>
      <xdr:sp macro="" textlink="pvt_tables!BC5">
        <xdr:nvSpPr>
          <xdr:cNvPr id="158" name="TextBox 157">
            <a:extLst>
              <a:ext uri="{FF2B5EF4-FFF2-40B4-BE49-F238E27FC236}">
                <a16:creationId xmlns:a16="http://schemas.microsoft.com/office/drawing/2014/main" id="{B4E92D61-C961-88A9-510F-EF82F9E8913E}"/>
              </a:ext>
            </a:extLst>
          </xdr:cNvPr>
          <xdr:cNvSpPr txBox="1"/>
        </xdr:nvSpPr>
        <xdr:spPr>
          <a:xfrm>
            <a:off x="11107619" y="2096473"/>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B498C3-E800-C34F-9846-641FF5407552}" type="TxLink">
              <a:rPr lang="en-US" sz="1100" b="0" i="0" u="none" strike="noStrike">
                <a:solidFill>
                  <a:schemeClr val="bg1"/>
                </a:solidFill>
                <a:latin typeface="Avenir Book" panose="02000503020000020003" pitchFamily="2" charset="0"/>
                <a:ea typeface="+mn-ea"/>
                <a:cs typeface="Calibri"/>
              </a:rPr>
              <a:pPr marL="0" indent="0" algn="ctr"/>
              <a:t> 3,012 </a:t>
            </a:fld>
            <a:endParaRPr lang="en-US" sz="900">
              <a:solidFill>
                <a:schemeClr val="bg1"/>
              </a:solidFill>
              <a:latin typeface="Avenir Book" panose="02000503020000020003" pitchFamily="2" charset="0"/>
              <a:ea typeface="+mn-ea"/>
              <a:cs typeface="+mn-cs"/>
            </a:endParaRPr>
          </a:p>
        </xdr:txBody>
      </xdr:sp>
      <xdr:sp macro="" textlink="pvt_tables!BD5">
        <xdr:nvSpPr>
          <xdr:cNvPr id="159" name="TextBox 158">
            <a:extLst>
              <a:ext uri="{FF2B5EF4-FFF2-40B4-BE49-F238E27FC236}">
                <a16:creationId xmlns:a16="http://schemas.microsoft.com/office/drawing/2014/main" id="{9403CA14-E173-EFF7-A6DF-9AAC34A79543}"/>
              </a:ext>
            </a:extLst>
          </xdr:cNvPr>
          <xdr:cNvSpPr txBox="1"/>
        </xdr:nvSpPr>
        <xdr:spPr>
          <a:xfrm>
            <a:off x="11693770" y="2051539"/>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61C971-AD13-994C-B981-BB6DCD3DBFB6}" type="TxLink">
              <a:rPr lang="en-US" sz="1100" b="0" i="0" u="none" strike="noStrike">
                <a:solidFill>
                  <a:schemeClr val="bg1"/>
                </a:solidFill>
                <a:latin typeface="Avenir Book" panose="02000503020000020003" pitchFamily="2" charset="0"/>
                <a:ea typeface="+mn-ea"/>
                <a:cs typeface="Calibri"/>
              </a:rPr>
              <a:pPr marL="0" indent="0" algn="ctr"/>
              <a:t>7%</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11</xdr:col>
      <xdr:colOff>371229</xdr:colOff>
      <xdr:row>7</xdr:row>
      <xdr:rowOff>87922</xdr:rowOff>
    </xdr:from>
    <xdr:to>
      <xdr:col>12</xdr:col>
      <xdr:colOff>707882</xdr:colOff>
      <xdr:row>9</xdr:row>
      <xdr:rowOff>117228</xdr:rowOff>
    </xdr:to>
    <xdr:grpSp>
      <xdr:nvGrpSpPr>
        <xdr:cNvPr id="160" name="Group 159">
          <a:extLst>
            <a:ext uri="{FF2B5EF4-FFF2-40B4-BE49-F238E27FC236}">
              <a16:creationId xmlns:a16="http://schemas.microsoft.com/office/drawing/2014/main" id="{4C2033F0-B233-9D4D-891B-8EB836FD795D}"/>
            </a:ext>
          </a:extLst>
        </xdr:cNvPr>
        <xdr:cNvGrpSpPr/>
      </xdr:nvGrpSpPr>
      <xdr:grpSpPr>
        <a:xfrm>
          <a:off x="9505460" y="1455614"/>
          <a:ext cx="1167037" cy="420076"/>
          <a:chOff x="10658232" y="1778000"/>
          <a:chExt cx="1167037" cy="420076"/>
        </a:xfrm>
      </xdr:grpSpPr>
      <xdr:sp macro="" textlink="pvt_tables!BB6">
        <xdr:nvSpPr>
          <xdr:cNvPr id="161" name="TextBox 160">
            <a:extLst>
              <a:ext uri="{FF2B5EF4-FFF2-40B4-BE49-F238E27FC236}">
                <a16:creationId xmlns:a16="http://schemas.microsoft.com/office/drawing/2014/main" id="{6981D2DE-8B61-6720-F461-BDC20AD244CD}"/>
              </a:ext>
            </a:extLst>
          </xdr:cNvPr>
          <xdr:cNvSpPr txBox="1"/>
        </xdr:nvSpPr>
        <xdr:spPr>
          <a:xfrm>
            <a:off x="10922001"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FBC2AB-1D70-044D-856A-87808B241A8A}" type="TxLink">
              <a:rPr lang="en-US" sz="900" b="0" i="0" u="none" strike="noStrike">
                <a:solidFill>
                  <a:schemeClr val="bg1"/>
                </a:solidFill>
                <a:latin typeface="Avenir Book" panose="02000503020000020003" pitchFamily="2" charset="0"/>
                <a:ea typeface="+mn-ea"/>
                <a:cs typeface="Calibri"/>
              </a:rPr>
              <a:pPr marL="0" indent="0" algn="ctr"/>
              <a:t>Excelsa</a:t>
            </a:fld>
            <a:endParaRPr lang="en-US" sz="300">
              <a:solidFill>
                <a:schemeClr val="bg1"/>
              </a:solidFill>
              <a:latin typeface="Avenir Book" panose="02000503020000020003" pitchFamily="2" charset="0"/>
              <a:ea typeface="+mn-ea"/>
              <a:cs typeface="+mn-cs"/>
            </a:endParaRPr>
          </a:p>
        </xdr:txBody>
      </xdr:sp>
      <xdr:sp macro="" textlink="pvt_tables!BC6">
        <xdr:nvSpPr>
          <xdr:cNvPr id="162" name="TextBox 161">
            <a:extLst>
              <a:ext uri="{FF2B5EF4-FFF2-40B4-BE49-F238E27FC236}">
                <a16:creationId xmlns:a16="http://schemas.microsoft.com/office/drawing/2014/main" id="{5361D55E-1C58-A126-8479-59C154BAF146}"/>
              </a:ext>
            </a:extLst>
          </xdr:cNvPr>
          <xdr:cNvSpPr txBox="1"/>
        </xdr:nvSpPr>
        <xdr:spPr>
          <a:xfrm>
            <a:off x="11029467"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CDFC7F-73B7-394D-A62E-D2A36C2CB000}" type="TxLink">
              <a:rPr lang="en-US" sz="1100" b="0" i="0" u="none" strike="noStrike">
                <a:solidFill>
                  <a:schemeClr val="bg1"/>
                </a:solidFill>
                <a:latin typeface="Avenir Book" panose="02000503020000020003" pitchFamily="2" charset="0"/>
                <a:ea typeface="+mn-ea"/>
                <a:cs typeface="Calibri"/>
              </a:rPr>
              <a:pPr marL="0" indent="0" algn="ctr"/>
              <a:t> 3,402 </a:t>
            </a:fld>
            <a:endParaRPr lang="en-US" sz="900">
              <a:solidFill>
                <a:schemeClr val="bg1"/>
              </a:solidFill>
              <a:latin typeface="Avenir Book" panose="02000503020000020003" pitchFamily="2" charset="0"/>
              <a:ea typeface="+mn-ea"/>
              <a:cs typeface="+mn-cs"/>
            </a:endParaRPr>
          </a:p>
        </xdr:txBody>
      </xdr:sp>
      <xdr:sp macro="" textlink="pvt_tables!BD6">
        <xdr:nvSpPr>
          <xdr:cNvPr id="163" name="TextBox 162">
            <a:extLst>
              <a:ext uri="{FF2B5EF4-FFF2-40B4-BE49-F238E27FC236}">
                <a16:creationId xmlns:a16="http://schemas.microsoft.com/office/drawing/2014/main" id="{F40B8275-0C75-EB2B-A358-43FC71DE7797}"/>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9073B2F-3386-234E-8319-8AD3923C4996}" type="TxLink">
              <a:rPr lang="en-US" sz="1100" b="0" i="0" u="none" strike="noStrike">
                <a:solidFill>
                  <a:schemeClr val="bg1"/>
                </a:solidFill>
                <a:latin typeface="Avenir Book" panose="02000503020000020003" pitchFamily="2" charset="0"/>
                <a:ea typeface="+mn-ea"/>
                <a:cs typeface="Calibri"/>
              </a:rPr>
              <a:pPr marL="0" indent="0" algn="ctr"/>
              <a:t>8%</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11</xdr:col>
      <xdr:colOff>351692</xdr:colOff>
      <xdr:row>30</xdr:row>
      <xdr:rowOff>146539</xdr:rowOff>
    </xdr:from>
    <xdr:to>
      <xdr:col>12</xdr:col>
      <xdr:colOff>737190</xdr:colOff>
      <xdr:row>32</xdr:row>
      <xdr:rowOff>175845</xdr:rowOff>
    </xdr:to>
    <xdr:grpSp>
      <xdr:nvGrpSpPr>
        <xdr:cNvPr id="164" name="Group 163">
          <a:extLst>
            <a:ext uri="{FF2B5EF4-FFF2-40B4-BE49-F238E27FC236}">
              <a16:creationId xmlns:a16="http://schemas.microsoft.com/office/drawing/2014/main" id="{FEC90D97-B07F-5F42-B09D-488008ECE841}"/>
            </a:ext>
          </a:extLst>
        </xdr:cNvPr>
        <xdr:cNvGrpSpPr/>
      </xdr:nvGrpSpPr>
      <xdr:grpSpPr>
        <a:xfrm>
          <a:off x="9485923" y="6008077"/>
          <a:ext cx="1215882" cy="420076"/>
          <a:chOff x="10658232" y="1778000"/>
          <a:chExt cx="1215882" cy="420076"/>
        </a:xfrm>
      </xdr:grpSpPr>
      <xdr:sp macro="" textlink="pvt_tables!BB10">
        <xdr:nvSpPr>
          <xdr:cNvPr id="165" name="TextBox 164">
            <a:extLst>
              <a:ext uri="{FF2B5EF4-FFF2-40B4-BE49-F238E27FC236}">
                <a16:creationId xmlns:a16="http://schemas.microsoft.com/office/drawing/2014/main" id="{8A69C228-6137-B3DC-AE3D-6748160620B4}"/>
              </a:ext>
            </a:extLst>
          </xdr:cNvPr>
          <xdr:cNvSpPr txBox="1"/>
        </xdr:nvSpPr>
        <xdr:spPr>
          <a:xfrm>
            <a:off x="10970846"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0428F8-6FA8-844C-B08E-DBABCE4949D9}" type="TxLink">
              <a:rPr lang="en-US" sz="1100" b="0" i="0" u="none" strike="noStrike">
                <a:solidFill>
                  <a:schemeClr val="bg1"/>
                </a:solidFill>
                <a:latin typeface="Avenir Book" panose="02000503020000020003" pitchFamily="2" charset="0"/>
                <a:ea typeface="+mn-ea"/>
                <a:cs typeface="Calibri"/>
              </a:rPr>
              <a:pPr marL="0" indent="0" algn="ctr"/>
              <a:t>Arabica</a:t>
            </a:fld>
            <a:endParaRPr lang="en-US" sz="600">
              <a:solidFill>
                <a:schemeClr val="bg1"/>
              </a:solidFill>
              <a:latin typeface="Avenir Book" panose="02000503020000020003" pitchFamily="2" charset="0"/>
              <a:ea typeface="+mn-ea"/>
              <a:cs typeface="+mn-cs"/>
            </a:endParaRPr>
          </a:p>
        </xdr:txBody>
      </xdr:sp>
      <xdr:sp macro="" textlink="pvt_tables!BC10">
        <xdr:nvSpPr>
          <xdr:cNvPr id="166" name="TextBox 165">
            <a:extLst>
              <a:ext uri="{FF2B5EF4-FFF2-40B4-BE49-F238E27FC236}">
                <a16:creationId xmlns:a16="http://schemas.microsoft.com/office/drawing/2014/main" id="{48D522BD-EA3A-42FB-65C7-2BBDBD5D5828}"/>
              </a:ext>
            </a:extLst>
          </xdr:cNvPr>
          <xdr:cNvSpPr txBox="1"/>
        </xdr:nvSpPr>
        <xdr:spPr>
          <a:xfrm>
            <a:off x="11009929"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30A92B-44A8-FB4B-84C8-502A52B0A721}" type="TxLink">
              <a:rPr lang="en-US" sz="900" b="0" i="0" u="none" strike="noStrike">
                <a:solidFill>
                  <a:schemeClr val="bg1"/>
                </a:solidFill>
                <a:latin typeface="Avenir Book" panose="02000503020000020003" pitchFamily="2" charset="0"/>
                <a:ea typeface="+mn-ea"/>
                <a:cs typeface="Calibri"/>
              </a:rPr>
              <a:pPr marL="0" indent="0" algn="ctr"/>
              <a:t> 2,716 </a:t>
            </a:fld>
            <a:endParaRPr lang="en-US" sz="600">
              <a:solidFill>
                <a:schemeClr val="bg1"/>
              </a:solidFill>
              <a:latin typeface="Avenir Book" panose="02000503020000020003" pitchFamily="2" charset="0"/>
              <a:ea typeface="+mn-ea"/>
              <a:cs typeface="+mn-cs"/>
            </a:endParaRPr>
          </a:p>
        </xdr:txBody>
      </xdr:sp>
      <xdr:sp macro="" textlink="pvt_tables!BD10">
        <xdr:nvSpPr>
          <xdr:cNvPr id="167" name="TextBox 166">
            <a:extLst>
              <a:ext uri="{FF2B5EF4-FFF2-40B4-BE49-F238E27FC236}">
                <a16:creationId xmlns:a16="http://schemas.microsoft.com/office/drawing/2014/main" id="{E0B3C551-AF39-FEC1-614A-F645ED5E6275}"/>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76C3C4-83AE-364F-93D2-9B98F8A9E1CA}" type="TxLink">
              <a:rPr lang="en-US" sz="1100" b="0" i="0" u="none" strike="noStrike">
                <a:solidFill>
                  <a:schemeClr val="bg1"/>
                </a:solidFill>
                <a:latin typeface="Avenir Book" panose="02000503020000020003" pitchFamily="2" charset="0"/>
                <a:ea typeface="+mn-ea"/>
                <a:cs typeface="Calibri"/>
              </a:rPr>
              <a:pPr marL="0" indent="0" algn="ctr"/>
              <a:t>6%</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12</xdr:col>
      <xdr:colOff>582246</xdr:colOff>
      <xdr:row>31</xdr:row>
      <xdr:rowOff>181708</xdr:rowOff>
    </xdr:from>
    <xdr:to>
      <xdr:col>14</xdr:col>
      <xdr:colOff>88513</xdr:colOff>
      <xdr:row>34</xdr:row>
      <xdr:rowOff>15630</xdr:rowOff>
    </xdr:to>
    <xdr:grpSp>
      <xdr:nvGrpSpPr>
        <xdr:cNvPr id="168" name="Group 167">
          <a:extLst>
            <a:ext uri="{FF2B5EF4-FFF2-40B4-BE49-F238E27FC236}">
              <a16:creationId xmlns:a16="http://schemas.microsoft.com/office/drawing/2014/main" id="{80E60173-AE14-094D-A3DF-3E2F4FB60932}"/>
            </a:ext>
          </a:extLst>
        </xdr:cNvPr>
        <xdr:cNvGrpSpPr/>
      </xdr:nvGrpSpPr>
      <xdr:grpSpPr>
        <a:xfrm>
          <a:off x="10546861" y="6238631"/>
          <a:ext cx="1167037" cy="420076"/>
          <a:chOff x="10658232" y="1778000"/>
          <a:chExt cx="1167037" cy="420076"/>
        </a:xfrm>
      </xdr:grpSpPr>
      <xdr:sp macro="" textlink="pvt_tables!BB11">
        <xdr:nvSpPr>
          <xdr:cNvPr id="169" name="TextBox 168">
            <a:extLst>
              <a:ext uri="{FF2B5EF4-FFF2-40B4-BE49-F238E27FC236}">
                <a16:creationId xmlns:a16="http://schemas.microsoft.com/office/drawing/2014/main" id="{B73889AA-7444-2C61-CABF-F5DB1AD33692}"/>
              </a:ext>
            </a:extLst>
          </xdr:cNvPr>
          <xdr:cNvSpPr txBox="1"/>
        </xdr:nvSpPr>
        <xdr:spPr>
          <a:xfrm>
            <a:off x="10922001"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C027C2B-CC70-D249-B6FC-287605F6013E}" type="TxLink">
              <a:rPr lang="en-US" sz="900" b="0" i="0" u="none" strike="noStrike">
                <a:solidFill>
                  <a:schemeClr val="bg1"/>
                </a:solidFill>
                <a:latin typeface="Avenir Book" panose="02000503020000020003" pitchFamily="2" charset="0"/>
                <a:ea typeface="+mn-ea"/>
                <a:cs typeface="Calibri"/>
              </a:rPr>
              <a:pPr marL="0" indent="0" algn="ctr"/>
              <a:t>Excelsa</a:t>
            </a:fld>
            <a:endParaRPr lang="en-US" sz="900">
              <a:solidFill>
                <a:schemeClr val="bg1"/>
              </a:solidFill>
              <a:latin typeface="Avenir Book" panose="02000503020000020003" pitchFamily="2" charset="0"/>
              <a:ea typeface="+mn-ea"/>
              <a:cs typeface="+mn-cs"/>
            </a:endParaRPr>
          </a:p>
        </xdr:txBody>
      </xdr:sp>
      <xdr:sp macro="" textlink="pvt_tables!BC11">
        <xdr:nvSpPr>
          <xdr:cNvPr id="170" name="TextBox 169">
            <a:extLst>
              <a:ext uri="{FF2B5EF4-FFF2-40B4-BE49-F238E27FC236}">
                <a16:creationId xmlns:a16="http://schemas.microsoft.com/office/drawing/2014/main" id="{03505936-25F3-6063-D6E6-FC67E6E020F4}"/>
              </a:ext>
            </a:extLst>
          </xdr:cNvPr>
          <xdr:cNvSpPr txBox="1"/>
        </xdr:nvSpPr>
        <xdr:spPr>
          <a:xfrm>
            <a:off x="11029467"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C82BC94-E023-B242-99F1-FFB754D76D63}" type="TxLink">
              <a:rPr lang="en-US" sz="1100" b="0" i="0" u="none" strike="noStrike">
                <a:solidFill>
                  <a:schemeClr val="bg1"/>
                </a:solidFill>
                <a:latin typeface="Avenir Book" panose="02000503020000020003" pitchFamily="2" charset="0"/>
                <a:ea typeface="+mn-ea"/>
                <a:cs typeface="Calibri"/>
              </a:rPr>
              <a:pPr marL="0" indent="0" algn="ctr"/>
              <a:t> 3,990 </a:t>
            </a:fld>
            <a:endParaRPr lang="en-US" sz="900">
              <a:solidFill>
                <a:schemeClr val="bg1"/>
              </a:solidFill>
              <a:latin typeface="Avenir Book" panose="02000503020000020003" pitchFamily="2" charset="0"/>
              <a:ea typeface="+mn-ea"/>
              <a:cs typeface="+mn-cs"/>
            </a:endParaRPr>
          </a:p>
        </xdr:txBody>
      </xdr:sp>
      <xdr:sp macro="" textlink="pvt_tables!BD11">
        <xdr:nvSpPr>
          <xdr:cNvPr id="171" name="TextBox 170">
            <a:extLst>
              <a:ext uri="{FF2B5EF4-FFF2-40B4-BE49-F238E27FC236}">
                <a16:creationId xmlns:a16="http://schemas.microsoft.com/office/drawing/2014/main" id="{ADD00CA7-DB71-567B-34E3-0EF8DAD4CC72}"/>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F87BB4-D1F2-4B46-AAB3-3632FF1A6D3B}" type="TxLink">
              <a:rPr lang="en-US" sz="1100" b="0" i="0" u="none" strike="noStrike">
                <a:solidFill>
                  <a:schemeClr val="bg1"/>
                </a:solidFill>
                <a:latin typeface="Avenir Book" panose="02000503020000020003" pitchFamily="2" charset="0"/>
                <a:ea typeface="+mn-ea"/>
                <a:cs typeface="Calibri"/>
              </a:rPr>
              <a:pPr marL="0" indent="0" algn="ctr"/>
              <a:t>9%</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11</xdr:col>
      <xdr:colOff>529491</xdr:colOff>
      <xdr:row>38</xdr:row>
      <xdr:rowOff>1955</xdr:rowOff>
    </xdr:from>
    <xdr:to>
      <xdr:col>13</xdr:col>
      <xdr:colOff>35759</xdr:colOff>
      <xdr:row>40</xdr:row>
      <xdr:rowOff>21492</xdr:rowOff>
    </xdr:to>
    <xdr:grpSp>
      <xdr:nvGrpSpPr>
        <xdr:cNvPr id="172" name="Group 171">
          <a:extLst>
            <a:ext uri="{FF2B5EF4-FFF2-40B4-BE49-F238E27FC236}">
              <a16:creationId xmlns:a16="http://schemas.microsoft.com/office/drawing/2014/main" id="{89513EE8-EA3F-3244-B5C4-8E6527C31073}"/>
            </a:ext>
          </a:extLst>
        </xdr:cNvPr>
        <xdr:cNvGrpSpPr/>
      </xdr:nvGrpSpPr>
      <xdr:grpSpPr>
        <a:xfrm>
          <a:off x="9663722" y="7426570"/>
          <a:ext cx="1167037" cy="410307"/>
          <a:chOff x="10658232" y="1807307"/>
          <a:chExt cx="1167037" cy="410307"/>
        </a:xfrm>
      </xdr:grpSpPr>
      <xdr:sp macro="" textlink="pvt_tables!BB13">
        <xdr:nvSpPr>
          <xdr:cNvPr id="173" name="TextBox 172">
            <a:extLst>
              <a:ext uri="{FF2B5EF4-FFF2-40B4-BE49-F238E27FC236}">
                <a16:creationId xmlns:a16="http://schemas.microsoft.com/office/drawing/2014/main" id="{2D9D12CC-3E2C-9DC2-A1F3-0F02B5D742A6}"/>
              </a:ext>
            </a:extLst>
          </xdr:cNvPr>
          <xdr:cNvSpPr txBox="1"/>
        </xdr:nvSpPr>
        <xdr:spPr>
          <a:xfrm>
            <a:off x="10922001" y="1807307"/>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AA7177-5C26-1441-A563-8E59749335E5}" type="TxLink">
              <a:rPr lang="en-US" sz="900" b="0" i="0" u="none" strike="noStrike">
                <a:solidFill>
                  <a:schemeClr val="bg1"/>
                </a:solidFill>
                <a:latin typeface="Calibri"/>
                <a:ea typeface="+mn-ea"/>
                <a:cs typeface="Calibri"/>
              </a:rPr>
              <a:pPr marL="0" indent="0" algn="ctr"/>
              <a:t>Robusta</a:t>
            </a:fld>
            <a:endParaRPr lang="en-US" sz="300">
              <a:solidFill>
                <a:schemeClr val="bg1"/>
              </a:solidFill>
              <a:latin typeface="Avenir Book" panose="02000503020000020003" pitchFamily="2" charset="0"/>
              <a:ea typeface="+mn-ea"/>
              <a:cs typeface="+mn-cs"/>
            </a:endParaRPr>
          </a:p>
        </xdr:txBody>
      </xdr:sp>
      <xdr:sp macro="" textlink="pvt_tables!BC13">
        <xdr:nvSpPr>
          <xdr:cNvPr id="174" name="TextBox 173">
            <a:extLst>
              <a:ext uri="{FF2B5EF4-FFF2-40B4-BE49-F238E27FC236}">
                <a16:creationId xmlns:a16="http://schemas.microsoft.com/office/drawing/2014/main" id="{AC5E9354-FA99-2474-99B6-57FA09584B66}"/>
              </a:ext>
            </a:extLst>
          </xdr:cNvPr>
          <xdr:cNvSpPr txBox="1"/>
        </xdr:nvSpPr>
        <xdr:spPr>
          <a:xfrm>
            <a:off x="11029467" y="1940169"/>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2A1072-EE16-CD47-9D47-D26872169307}" type="TxLink">
              <a:rPr lang="en-US" sz="1100" b="0" i="0" u="none" strike="noStrike">
                <a:solidFill>
                  <a:schemeClr val="bg1"/>
                </a:solidFill>
                <a:latin typeface="Calibri"/>
                <a:ea typeface="+mn-ea"/>
                <a:cs typeface="Calibri"/>
              </a:rPr>
              <a:pPr marL="0" indent="0" algn="ctr"/>
              <a:t> 2,680 </a:t>
            </a:fld>
            <a:endParaRPr lang="en-US" sz="900">
              <a:solidFill>
                <a:schemeClr val="bg1"/>
              </a:solidFill>
              <a:latin typeface="Avenir Book" panose="02000503020000020003" pitchFamily="2" charset="0"/>
              <a:ea typeface="+mn-ea"/>
              <a:cs typeface="+mn-cs"/>
            </a:endParaRPr>
          </a:p>
        </xdr:txBody>
      </xdr:sp>
      <xdr:sp macro="" textlink="pvt_tables!BD13">
        <xdr:nvSpPr>
          <xdr:cNvPr id="175" name="TextBox 174">
            <a:extLst>
              <a:ext uri="{FF2B5EF4-FFF2-40B4-BE49-F238E27FC236}">
                <a16:creationId xmlns:a16="http://schemas.microsoft.com/office/drawing/2014/main" id="{A1B66A79-B207-1F3D-72D1-E0CD58FE40D8}"/>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84DCE6-10DD-A24E-885A-1EE71F8407FA}" type="TxLink">
              <a:rPr lang="en-US" sz="1100" b="0" i="0" u="none" strike="noStrike">
                <a:solidFill>
                  <a:schemeClr val="bg1"/>
                </a:solidFill>
                <a:latin typeface="Calibri"/>
                <a:ea typeface="+mn-ea"/>
                <a:cs typeface="Calibri"/>
              </a:rPr>
              <a:pPr marL="0" indent="0" algn="ctr"/>
              <a:t>6%</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12</xdr:col>
      <xdr:colOff>799123</xdr:colOff>
      <xdr:row>35</xdr:row>
      <xdr:rowOff>193431</xdr:rowOff>
    </xdr:from>
    <xdr:to>
      <xdr:col>14</xdr:col>
      <xdr:colOff>305390</xdr:colOff>
      <xdr:row>38</xdr:row>
      <xdr:rowOff>27354</xdr:rowOff>
    </xdr:to>
    <xdr:grpSp>
      <xdr:nvGrpSpPr>
        <xdr:cNvPr id="176" name="Group 175">
          <a:extLst>
            <a:ext uri="{FF2B5EF4-FFF2-40B4-BE49-F238E27FC236}">
              <a16:creationId xmlns:a16="http://schemas.microsoft.com/office/drawing/2014/main" id="{D44FDAB6-60D9-3545-829D-ECCE4396B20B}"/>
            </a:ext>
          </a:extLst>
        </xdr:cNvPr>
        <xdr:cNvGrpSpPr/>
      </xdr:nvGrpSpPr>
      <xdr:grpSpPr>
        <a:xfrm>
          <a:off x="10763738" y="7031893"/>
          <a:ext cx="1167037" cy="420076"/>
          <a:chOff x="10658232" y="1778000"/>
          <a:chExt cx="1167037" cy="420076"/>
        </a:xfrm>
      </xdr:grpSpPr>
      <xdr:sp macro="" textlink="pvt_tables!BB12">
        <xdr:nvSpPr>
          <xdr:cNvPr id="177" name="TextBox 176">
            <a:extLst>
              <a:ext uri="{FF2B5EF4-FFF2-40B4-BE49-F238E27FC236}">
                <a16:creationId xmlns:a16="http://schemas.microsoft.com/office/drawing/2014/main" id="{1291F31F-8C40-B563-C4A0-5C062F2132BD}"/>
              </a:ext>
            </a:extLst>
          </xdr:cNvPr>
          <xdr:cNvSpPr txBox="1"/>
        </xdr:nvSpPr>
        <xdr:spPr>
          <a:xfrm>
            <a:off x="10922001" y="1778000"/>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655C6A-15FD-A74B-81A1-E10BB9F9BDC7}" type="TxLink">
              <a:rPr lang="en-US" sz="900" b="0" i="0" u="none" strike="noStrike">
                <a:solidFill>
                  <a:schemeClr val="bg1"/>
                </a:solidFill>
                <a:latin typeface="Avenir Book" panose="02000503020000020003" pitchFamily="2" charset="0"/>
                <a:ea typeface="+mn-ea"/>
                <a:cs typeface="Calibri"/>
              </a:rPr>
              <a:pPr marL="0" indent="0" algn="ctr"/>
              <a:t>Liberica</a:t>
            </a:fld>
            <a:endParaRPr lang="en-US" sz="300">
              <a:solidFill>
                <a:schemeClr val="bg1"/>
              </a:solidFill>
              <a:latin typeface="Avenir Book" panose="02000503020000020003" pitchFamily="2" charset="0"/>
              <a:ea typeface="+mn-ea"/>
              <a:cs typeface="+mn-cs"/>
            </a:endParaRPr>
          </a:p>
        </xdr:txBody>
      </xdr:sp>
      <xdr:sp macro="" textlink="pvt_tables!BC12">
        <xdr:nvSpPr>
          <xdr:cNvPr id="178" name="TextBox 177">
            <a:extLst>
              <a:ext uri="{FF2B5EF4-FFF2-40B4-BE49-F238E27FC236}">
                <a16:creationId xmlns:a16="http://schemas.microsoft.com/office/drawing/2014/main" id="{C4C2682F-1906-7DEB-2AF2-BD1285E95E19}"/>
              </a:ext>
            </a:extLst>
          </xdr:cNvPr>
          <xdr:cNvSpPr txBox="1"/>
        </xdr:nvSpPr>
        <xdr:spPr>
          <a:xfrm>
            <a:off x="11029467" y="1920631"/>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A3635EA-2DD4-3C48-B483-0B23160DF15E}" type="TxLink">
              <a:rPr lang="en-US" sz="1100" b="0" i="0" u="none" strike="noStrike">
                <a:solidFill>
                  <a:schemeClr val="bg1"/>
                </a:solidFill>
                <a:latin typeface="Avenir Book" panose="02000503020000020003" pitchFamily="2" charset="0"/>
                <a:ea typeface="+mn-ea"/>
                <a:cs typeface="Calibri"/>
              </a:rPr>
              <a:pPr marL="0" indent="0" algn="ctr"/>
              <a:t> 4,370 </a:t>
            </a:fld>
            <a:endParaRPr lang="en-US" sz="900">
              <a:solidFill>
                <a:schemeClr val="bg1"/>
              </a:solidFill>
              <a:latin typeface="Avenir Book" panose="02000503020000020003" pitchFamily="2" charset="0"/>
              <a:ea typeface="+mn-ea"/>
              <a:cs typeface="+mn-cs"/>
            </a:endParaRPr>
          </a:p>
        </xdr:txBody>
      </xdr:sp>
      <xdr:sp macro="" textlink="pvt_tables!BD12">
        <xdr:nvSpPr>
          <xdr:cNvPr id="179" name="TextBox 178">
            <a:extLst>
              <a:ext uri="{FF2B5EF4-FFF2-40B4-BE49-F238E27FC236}">
                <a16:creationId xmlns:a16="http://schemas.microsoft.com/office/drawing/2014/main" id="{15F3C060-CB43-A06B-9289-EEEDC9AF2E72}"/>
              </a:ext>
            </a:extLst>
          </xdr:cNvPr>
          <xdr:cNvSpPr txBox="1"/>
        </xdr:nvSpPr>
        <xdr:spPr>
          <a:xfrm>
            <a:off x="10658232" y="1905000"/>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2D1D0E-C6BA-2548-AEFF-88974C9112AD}" type="TxLink">
              <a:rPr lang="en-US" sz="1100" b="0" i="0" u="none" strike="noStrike">
                <a:solidFill>
                  <a:schemeClr val="bg1"/>
                </a:solidFill>
                <a:latin typeface="Avenir Book" panose="02000503020000020003" pitchFamily="2" charset="0"/>
                <a:ea typeface="+mn-ea"/>
                <a:cs typeface="Calibri"/>
              </a:rPr>
              <a:pPr marL="0" indent="0" algn="ctr"/>
              <a:t>10%</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5</xdr:col>
      <xdr:colOff>97688</xdr:colOff>
      <xdr:row>10</xdr:row>
      <xdr:rowOff>166076</xdr:rowOff>
    </xdr:from>
    <xdr:to>
      <xdr:col>6</xdr:col>
      <xdr:colOff>440205</xdr:colOff>
      <xdr:row>12</xdr:row>
      <xdr:rowOff>195383</xdr:rowOff>
    </xdr:to>
    <xdr:grpSp>
      <xdr:nvGrpSpPr>
        <xdr:cNvPr id="180" name="Group 179">
          <a:extLst>
            <a:ext uri="{FF2B5EF4-FFF2-40B4-BE49-F238E27FC236}">
              <a16:creationId xmlns:a16="http://schemas.microsoft.com/office/drawing/2014/main" id="{D6D9E746-564D-A441-AB5A-6C11A35392F7}"/>
            </a:ext>
          </a:extLst>
        </xdr:cNvPr>
        <xdr:cNvGrpSpPr/>
      </xdr:nvGrpSpPr>
      <xdr:grpSpPr>
        <a:xfrm>
          <a:off x="4249611" y="2119922"/>
          <a:ext cx="1172902" cy="420076"/>
          <a:chOff x="11039229" y="1797538"/>
          <a:chExt cx="1172902" cy="420076"/>
        </a:xfrm>
      </xdr:grpSpPr>
      <xdr:sp macro="" textlink="pvt_tables!BB15">
        <xdr:nvSpPr>
          <xdr:cNvPr id="181" name="TextBox 180">
            <a:extLst>
              <a:ext uri="{FF2B5EF4-FFF2-40B4-BE49-F238E27FC236}">
                <a16:creationId xmlns:a16="http://schemas.microsoft.com/office/drawing/2014/main" id="{AE6E54E3-23FE-9C6D-2043-6FA5EF4E1B89}"/>
              </a:ext>
            </a:extLst>
          </xdr:cNvPr>
          <xdr:cNvSpPr txBox="1"/>
        </xdr:nvSpPr>
        <xdr:spPr>
          <a:xfrm>
            <a:off x="11039229" y="1797538"/>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0503D-4FEA-2A44-A60F-4BCF47756CC5}" type="TxLink">
              <a:rPr lang="en-US" sz="900" b="0" i="0" u="none" strike="noStrike">
                <a:solidFill>
                  <a:schemeClr val="bg1"/>
                </a:solidFill>
                <a:latin typeface="Avenir Book" panose="02000503020000020003" pitchFamily="2" charset="0"/>
                <a:ea typeface="+mn-ea"/>
                <a:cs typeface="Calibri"/>
              </a:rPr>
              <a:pPr marL="0" indent="0" algn="ctr"/>
              <a:t>Arabica</a:t>
            </a:fld>
            <a:endParaRPr lang="en-US" sz="300">
              <a:solidFill>
                <a:schemeClr val="bg1"/>
              </a:solidFill>
              <a:latin typeface="Avenir Book" panose="02000503020000020003" pitchFamily="2" charset="0"/>
              <a:ea typeface="+mn-ea"/>
              <a:cs typeface="+mn-cs"/>
            </a:endParaRPr>
          </a:p>
        </xdr:txBody>
      </xdr:sp>
      <xdr:sp macro="" textlink="pvt_tables!BC15">
        <xdr:nvSpPr>
          <xdr:cNvPr id="182" name="TextBox 181">
            <a:extLst>
              <a:ext uri="{FF2B5EF4-FFF2-40B4-BE49-F238E27FC236}">
                <a16:creationId xmlns:a16="http://schemas.microsoft.com/office/drawing/2014/main" id="{A8C61320-D80E-DEA9-1EDF-613215754CA5}"/>
              </a:ext>
            </a:extLst>
          </xdr:cNvPr>
          <xdr:cNvSpPr txBox="1"/>
        </xdr:nvSpPr>
        <xdr:spPr>
          <a:xfrm>
            <a:off x="11176002" y="1940169"/>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67CB99-95EC-4C42-8774-EC4FE3BB8802}" type="TxLink">
              <a:rPr lang="en-US" sz="1100" b="0" i="0" u="none" strike="noStrike">
                <a:solidFill>
                  <a:schemeClr val="bg1"/>
                </a:solidFill>
                <a:latin typeface="Avenir Book" panose="02000503020000020003" pitchFamily="2" charset="0"/>
                <a:ea typeface="+mn-ea"/>
                <a:cs typeface="Calibri"/>
              </a:rPr>
              <a:pPr marL="0" indent="0" algn="ctr"/>
              <a:t> 5,640 </a:t>
            </a:fld>
            <a:endParaRPr lang="en-US" sz="900">
              <a:solidFill>
                <a:schemeClr val="bg1"/>
              </a:solidFill>
              <a:latin typeface="Avenir Book" panose="02000503020000020003" pitchFamily="2" charset="0"/>
              <a:ea typeface="+mn-ea"/>
              <a:cs typeface="+mn-cs"/>
            </a:endParaRPr>
          </a:p>
        </xdr:txBody>
      </xdr:sp>
      <xdr:sp macro="" textlink="pvt_tables!BD15">
        <xdr:nvSpPr>
          <xdr:cNvPr id="183" name="TextBox 182">
            <a:extLst>
              <a:ext uri="{FF2B5EF4-FFF2-40B4-BE49-F238E27FC236}">
                <a16:creationId xmlns:a16="http://schemas.microsoft.com/office/drawing/2014/main" id="{F7FE88E0-C3F3-7FF2-81D3-1AE743AD1195}"/>
              </a:ext>
            </a:extLst>
          </xdr:cNvPr>
          <xdr:cNvSpPr txBox="1"/>
        </xdr:nvSpPr>
        <xdr:spPr>
          <a:xfrm>
            <a:off x="11732847" y="1905001"/>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F2BF66-5B41-084E-B384-8303829FECF8}" type="TxLink">
              <a:rPr lang="en-US" sz="1100" b="0" i="0" u="none" strike="noStrike">
                <a:solidFill>
                  <a:schemeClr val="bg1"/>
                </a:solidFill>
                <a:latin typeface="Avenir Book" panose="02000503020000020003" pitchFamily="2" charset="0"/>
                <a:ea typeface="+mn-ea"/>
                <a:cs typeface="Calibri"/>
              </a:rPr>
              <a:pPr marL="0" indent="0" algn="ctr"/>
              <a:t>13%</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4</xdr:col>
      <xdr:colOff>136769</xdr:colOff>
      <xdr:row>13</xdr:row>
      <xdr:rowOff>29307</xdr:rowOff>
    </xdr:from>
    <xdr:to>
      <xdr:col>5</xdr:col>
      <xdr:colOff>479286</xdr:colOff>
      <xdr:row>15</xdr:row>
      <xdr:rowOff>58614</xdr:rowOff>
    </xdr:to>
    <xdr:grpSp>
      <xdr:nvGrpSpPr>
        <xdr:cNvPr id="184" name="Group 183">
          <a:extLst>
            <a:ext uri="{FF2B5EF4-FFF2-40B4-BE49-F238E27FC236}">
              <a16:creationId xmlns:a16="http://schemas.microsoft.com/office/drawing/2014/main" id="{EE13C2F1-743F-AA47-95E2-519A5287FE5C}"/>
            </a:ext>
          </a:extLst>
        </xdr:cNvPr>
        <xdr:cNvGrpSpPr/>
      </xdr:nvGrpSpPr>
      <xdr:grpSpPr>
        <a:xfrm>
          <a:off x="3458307" y="2569307"/>
          <a:ext cx="1172902" cy="420076"/>
          <a:chOff x="11039229" y="1797538"/>
          <a:chExt cx="1172902" cy="420076"/>
        </a:xfrm>
      </xdr:grpSpPr>
      <xdr:sp macro="" textlink="pvt_tables!BB16">
        <xdr:nvSpPr>
          <xdr:cNvPr id="185" name="TextBox 184">
            <a:extLst>
              <a:ext uri="{FF2B5EF4-FFF2-40B4-BE49-F238E27FC236}">
                <a16:creationId xmlns:a16="http://schemas.microsoft.com/office/drawing/2014/main" id="{7BABDAB6-9590-BA1F-F09E-C65503757915}"/>
              </a:ext>
            </a:extLst>
          </xdr:cNvPr>
          <xdr:cNvSpPr txBox="1"/>
        </xdr:nvSpPr>
        <xdr:spPr>
          <a:xfrm>
            <a:off x="11039229" y="1797538"/>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72D69E-FEBD-EF40-859F-413C53E52E32}" type="TxLink">
              <a:rPr lang="en-US" sz="900" b="0" i="0" u="none" strike="noStrike">
                <a:solidFill>
                  <a:schemeClr val="bg1"/>
                </a:solidFill>
                <a:latin typeface="Avenir Book" panose="02000503020000020003" pitchFamily="2" charset="0"/>
                <a:ea typeface="+mn-ea"/>
                <a:cs typeface="Calibri"/>
              </a:rPr>
              <a:pPr marL="0" indent="0" algn="ctr"/>
              <a:t>Excelsa</a:t>
            </a:fld>
            <a:endParaRPr lang="en-US" sz="300">
              <a:solidFill>
                <a:schemeClr val="bg1"/>
              </a:solidFill>
              <a:latin typeface="Avenir Book" panose="02000503020000020003" pitchFamily="2" charset="0"/>
              <a:ea typeface="+mn-ea"/>
              <a:cs typeface="+mn-cs"/>
            </a:endParaRPr>
          </a:p>
        </xdr:txBody>
      </xdr:sp>
      <xdr:sp macro="" textlink="pvt_tables!BC16">
        <xdr:nvSpPr>
          <xdr:cNvPr id="186" name="TextBox 185">
            <a:extLst>
              <a:ext uri="{FF2B5EF4-FFF2-40B4-BE49-F238E27FC236}">
                <a16:creationId xmlns:a16="http://schemas.microsoft.com/office/drawing/2014/main" id="{F51888CF-C5C0-EF3C-73F3-2CF5C5384FB6}"/>
              </a:ext>
            </a:extLst>
          </xdr:cNvPr>
          <xdr:cNvSpPr txBox="1"/>
        </xdr:nvSpPr>
        <xdr:spPr>
          <a:xfrm>
            <a:off x="11176002" y="1940169"/>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DE2A05-8D17-F542-96D9-9B421DBEC482}" type="TxLink">
              <a:rPr lang="en-US" sz="1100" b="0" i="0" u="none" strike="noStrike">
                <a:solidFill>
                  <a:schemeClr val="bg1"/>
                </a:solidFill>
                <a:latin typeface="Avenir Book" panose="02000503020000020003" pitchFamily="2" charset="0"/>
                <a:ea typeface="+mn-ea"/>
                <a:cs typeface="Calibri"/>
              </a:rPr>
              <a:pPr marL="0" indent="0" algn="ctr"/>
              <a:t> 4,388 </a:t>
            </a:fld>
            <a:endParaRPr lang="en-US" sz="900">
              <a:solidFill>
                <a:schemeClr val="bg1"/>
              </a:solidFill>
              <a:latin typeface="Avenir Book" panose="02000503020000020003" pitchFamily="2" charset="0"/>
              <a:ea typeface="+mn-ea"/>
              <a:cs typeface="+mn-cs"/>
            </a:endParaRPr>
          </a:p>
        </xdr:txBody>
      </xdr:sp>
      <xdr:sp macro="" textlink="pvt_tables!BD16">
        <xdr:nvSpPr>
          <xdr:cNvPr id="187" name="TextBox 186">
            <a:extLst>
              <a:ext uri="{FF2B5EF4-FFF2-40B4-BE49-F238E27FC236}">
                <a16:creationId xmlns:a16="http://schemas.microsoft.com/office/drawing/2014/main" id="{7EA976F0-8B8E-7E10-82BA-AB72B956623D}"/>
              </a:ext>
            </a:extLst>
          </xdr:cNvPr>
          <xdr:cNvSpPr txBox="1"/>
        </xdr:nvSpPr>
        <xdr:spPr>
          <a:xfrm>
            <a:off x="11732847" y="1905001"/>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B90550-8E80-684B-BBC2-505F1BC5D5D1}" type="TxLink">
              <a:rPr lang="en-US" sz="1100" b="0" i="0" u="none" strike="noStrike">
                <a:solidFill>
                  <a:schemeClr val="bg1"/>
                </a:solidFill>
                <a:latin typeface="Avenir Book" panose="02000503020000020003" pitchFamily="2" charset="0"/>
                <a:ea typeface="+mn-ea"/>
                <a:cs typeface="Calibri"/>
              </a:rPr>
              <a:pPr marL="0" indent="0" algn="ctr"/>
              <a:t>10%</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4</xdr:col>
      <xdr:colOff>380999</xdr:colOff>
      <xdr:row>17</xdr:row>
      <xdr:rowOff>39078</xdr:rowOff>
    </xdr:from>
    <xdr:to>
      <xdr:col>5</xdr:col>
      <xdr:colOff>723516</xdr:colOff>
      <xdr:row>19</xdr:row>
      <xdr:rowOff>68384</xdr:rowOff>
    </xdr:to>
    <xdr:grpSp>
      <xdr:nvGrpSpPr>
        <xdr:cNvPr id="188" name="Group 187">
          <a:extLst>
            <a:ext uri="{FF2B5EF4-FFF2-40B4-BE49-F238E27FC236}">
              <a16:creationId xmlns:a16="http://schemas.microsoft.com/office/drawing/2014/main" id="{55259724-711E-FA48-ACAB-9B1AAC85194B}"/>
            </a:ext>
          </a:extLst>
        </xdr:cNvPr>
        <xdr:cNvGrpSpPr/>
      </xdr:nvGrpSpPr>
      <xdr:grpSpPr>
        <a:xfrm>
          <a:off x="3702537" y="3360616"/>
          <a:ext cx="1172902" cy="420076"/>
          <a:chOff x="11039229" y="1797538"/>
          <a:chExt cx="1172902" cy="420076"/>
        </a:xfrm>
      </xdr:grpSpPr>
      <xdr:sp macro="" textlink="pvt_tables!BB17">
        <xdr:nvSpPr>
          <xdr:cNvPr id="189" name="TextBox 188">
            <a:extLst>
              <a:ext uri="{FF2B5EF4-FFF2-40B4-BE49-F238E27FC236}">
                <a16:creationId xmlns:a16="http://schemas.microsoft.com/office/drawing/2014/main" id="{E3D2B981-19C2-6539-CEEF-9D9C32E9213E}"/>
              </a:ext>
            </a:extLst>
          </xdr:cNvPr>
          <xdr:cNvSpPr txBox="1"/>
        </xdr:nvSpPr>
        <xdr:spPr>
          <a:xfrm>
            <a:off x="11039229" y="1797538"/>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305A744-A0E3-BA47-9162-C345B5B09E8E}" type="TxLink">
              <a:rPr lang="en-US" sz="900" b="0" i="0" u="none" strike="noStrike">
                <a:solidFill>
                  <a:schemeClr val="bg1"/>
                </a:solidFill>
                <a:latin typeface="Avenir Book" panose="02000503020000020003" pitchFamily="2" charset="0"/>
                <a:ea typeface="+mn-ea"/>
                <a:cs typeface="Calibri"/>
              </a:rPr>
              <a:pPr marL="0" indent="0" algn="ctr"/>
              <a:t>Liberica</a:t>
            </a:fld>
            <a:endParaRPr lang="en-US" sz="300">
              <a:solidFill>
                <a:schemeClr val="bg1"/>
              </a:solidFill>
              <a:latin typeface="Avenir Book" panose="02000503020000020003" pitchFamily="2" charset="0"/>
              <a:ea typeface="+mn-ea"/>
              <a:cs typeface="+mn-cs"/>
            </a:endParaRPr>
          </a:p>
        </xdr:txBody>
      </xdr:sp>
      <xdr:sp macro="" textlink="pvt_tables!BC17">
        <xdr:nvSpPr>
          <xdr:cNvPr id="190" name="TextBox 189">
            <a:extLst>
              <a:ext uri="{FF2B5EF4-FFF2-40B4-BE49-F238E27FC236}">
                <a16:creationId xmlns:a16="http://schemas.microsoft.com/office/drawing/2014/main" id="{0C5AFCB5-4BC5-83D7-DFEC-7BA379AA1898}"/>
              </a:ext>
            </a:extLst>
          </xdr:cNvPr>
          <xdr:cNvSpPr txBox="1"/>
        </xdr:nvSpPr>
        <xdr:spPr>
          <a:xfrm>
            <a:off x="11185771" y="1940169"/>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FE6DE6-60AF-764B-8A13-BDF50CDB32B0}" type="TxLink">
              <a:rPr lang="en-US" sz="1100" b="0" i="0" u="none" strike="noStrike">
                <a:solidFill>
                  <a:schemeClr val="bg1"/>
                </a:solidFill>
                <a:latin typeface="Avenir Book" panose="02000503020000020003" pitchFamily="2" charset="0"/>
                <a:ea typeface="+mn-ea"/>
                <a:cs typeface="Calibri"/>
              </a:rPr>
              <a:pPr marL="0" indent="0" algn="ctr"/>
              <a:t> 3,295 </a:t>
            </a:fld>
            <a:endParaRPr lang="en-US" sz="900">
              <a:solidFill>
                <a:schemeClr val="bg1"/>
              </a:solidFill>
              <a:latin typeface="Avenir Book" panose="02000503020000020003" pitchFamily="2" charset="0"/>
              <a:ea typeface="+mn-ea"/>
              <a:cs typeface="+mn-cs"/>
            </a:endParaRPr>
          </a:p>
        </xdr:txBody>
      </xdr:sp>
      <xdr:sp macro="" textlink="pvt_tables!BD17">
        <xdr:nvSpPr>
          <xdr:cNvPr id="191" name="TextBox 190">
            <a:extLst>
              <a:ext uri="{FF2B5EF4-FFF2-40B4-BE49-F238E27FC236}">
                <a16:creationId xmlns:a16="http://schemas.microsoft.com/office/drawing/2014/main" id="{7302ED3B-9C8D-DEA9-FBEB-7BCA0AC33EA5}"/>
              </a:ext>
            </a:extLst>
          </xdr:cNvPr>
          <xdr:cNvSpPr txBox="1"/>
        </xdr:nvSpPr>
        <xdr:spPr>
          <a:xfrm>
            <a:off x="11732847" y="1905001"/>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DD3832E-F666-4A45-982E-07214E898ED0}" type="TxLink">
              <a:rPr lang="en-US" sz="1100" b="0" i="0" u="none" strike="noStrike">
                <a:solidFill>
                  <a:schemeClr val="bg1"/>
                </a:solidFill>
                <a:latin typeface="Avenir Book" panose="02000503020000020003" pitchFamily="2" charset="0"/>
                <a:ea typeface="+mn-ea"/>
                <a:cs typeface="Calibri"/>
              </a:rPr>
              <a:pPr marL="0" indent="0" algn="ctr"/>
              <a:t>8%</a:t>
            </a:fld>
            <a:endParaRPr lang="en-US" sz="900">
              <a:solidFill>
                <a:schemeClr val="bg1"/>
              </a:solidFill>
              <a:latin typeface="Avenir Book" panose="02000503020000020003" pitchFamily="2" charset="0"/>
              <a:ea typeface="+mn-ea"/>
              <a:cs typeface="+mn-cs"/>
            </a:endParaRPr>
          </a:p>
        </xdr:txBody>
      </xdr:sp>
    </xdr:grpSp>
    <xdr:clientData/>
  </xdr:twoCellAnchor>
  <xdr:twoCellAnchor>
    <xdr:from>
      <xdr:col>5</xdr:col>
      <xdr:colOff>439616</xdr:colOff>
      <xdr:row>19</xdr:row>
      <xdr:rowOff>1</xdr:rowOff>
    </xdr:from>
    <xdr:to>
      <xdr:col>6</xdr:col>
      <xdr:colOff>801671</xdr:colOff>
      <xdr:row>21</xdr:row>
      <xdr:rowOff>146536</xdr:rowOff>
    </xdr:to>
    <xdr:grpSp>
      <xdr:nvGrpSpPr>
        <xdr:cNvPr id="192" name="Group 191">
          <a:extLst>
            <a:ext uri="{FF2B5EF4-FFF2-40B4-BE49-F238E27FC236}">
              <a16:creationId xmlns:a16="http://schemas.microsoft.com/office/drawing/2014/main" id="{86EB9CD3-6A12-7E41-8AB0-C0BA083DA2A7}"/>
            </a:ext>
          </a:extLst>
        </xdr:cNvPr>
        <xdr:cNvGrpSpPr/>
      </xdr:nvGrpSpPr>
      <xdr:grpSpPr>
        <a:xfrm>
          <a:off x="4591539" y="3712309"/>
          <a:ext cx="1192440" cy="537304"/>
          <a:chOff x="11019691" y="1905001"/>
          <a:chExt cx="1192440" cy="537304"/>
        </a:xfrm>
      </xdr:grpSpPr>
      <xdr:sp macro="" textlink="pvt_tables!BB18">
        <xdr:nvSpPr>
          <xdr:cNvPr id="193" name="TextBox 192">
            <a:extLst>
              <a:ext uri="{FF2B5EF4-FFF2-40B4-BE49-F238E27FC236}">
                <a16:creationId xmlns:a16="http://schemas.microsoft.com/office/drawing/2014/main" id="{D340597F-970F-FFB3-E32B-7CB2FA2D16F8}"/>
              </a:ext>
            </a:extLst>
          </xdr:cNvPr>
          <xdr:cNvSpPr txBox="1"/>
        </xdr:nvSpPr>
        <xdr:spPr>
          <a:xfrm>
            <a:off x="11019691" y="2022229"/>
            <a:ext cx="903268" cy="25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8ECE26-F754-494F-8B45-E195F39E3AB4}" type="TxLink">
              <a:rPr lang="en-US" sz="900" b="0" i="0" u="none" strike="noStrike">
                <a:solidFill>
                  <a:schemeClr val="bg1"/>
                </a:solidFill>
                <a:latin typeface="Avenir Book" panose="02000503020000020003" pitchFamily="2" charset="0"/>
                <a:ea typeface="+mn-ea"/>
                <a:cs typeface="Calibri"/>
              </a:rPr>
              <a:pPr marL="0" indent="0" algn="ctr"/>
              <a:t>Robusta</a:t>
            </a:fld>
            <a:endParaRPr lang="en-US" sz="300">
              <a:solidFill>
                <a:schemeClr val="bg1"/>
              </a:solidFill>
              <a:latin typeface="Avenir Book" panose="02000503020000020003" pitchFamily="2" charset="0"/>
              <a:ea typeface="+mn-ea"/>
              <a:cs typeface="+mn-cs"/>
            </a:endParaRPr>
          </a:p>
        </xdr:txBody>
      </xdr:sp>
      <xdr:sp macro="" textlink="pvt_tables!BC18">
        <xdr:nvSpPr>
          <xdr:cNvPr id="194" name="TextBox 193">
            <a:extLst>
              <a:ext uri="{FF2B5EF4-FFF2-40B4-BE49-F238E27FC236}">
                <a16:creationId xmlns:a16="http://schemas.microsoft.com/office/drawing/2014/main" id="{427004F4-0F47-964E-2D42-8D3F8FACF057}"/>
              </a:ext>
            </a:extLst>
          </xdr:cNvPr>
          <xdr:cNvSpPr txBox="1"/>
        </xdr:nvSpPr>
        <xdr:spPr>
          <a:xfrm>
            <a:off x="11176002" y="2164860"/>
            <a:ext cx="61605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4587C56-C06C-E34E-A0FF-9C5C5A196DEA}" type="TxLink">
              <a:rPr lang="en-US" sz="1100" b="0" i="0" u="none" strike="noStrike">
                <a:solidFill>
                  <a:schemeClr val="bg1"/>
                </a:solidFill>
                <a:latin typeface="Avenir Book" panose="02000503020000020003" pitchFamily="2" charset="0"/>
                <a:ea typeface="+mn-ea"/>
                <a:cs typeface="Calibri"/>
              </a:rPr>
              <a:pPr marL="0" indent="0" algn="ctr"/>
              <a:t> 3,259 </a:t>
            </a:fld>
            <a:endParaRPr lang="en-US" sz="900">
              <a:solidFill>
                <a:schemeClr val="bg1"/>
              </a:solidFill>
              <a:latin typeface="Avenir Book" panose="02000503020000020003" pitchFamily="2" charset="0"/>
              <a:ea typeface="+mn-ea"/>
              <a:cs typeface="+mn-cs"/>
            </a:endParaRPr>
          </a:p>
        </xdr:txBody>
      </xdr:sp>
      <xdr:sp macro="" textlink="pvt_tables!BD18">
        <xdr:nvSpPr>
          <xdr:cNvPr id="195" name="TextBox 194">
            <a:extLst>
              <a:ext uri="{FF2B5EF4-FFF2-40B4-BE49-F238E27FC236}">
                <a16:creationId xmlns:a16="http://schemas.microsoft.com/office/drawing/2014/main" id="{F2F5EE1B-8C60-1DC5-4D33-876E17CAA2E8}"/>
              </a:ext>
            </a:extLst>
          </xdr:cNvPr>
          <xdr:cNvSpPr txBox="1"/>
        </xdr:nvSpPr>
        <xdr:spPr>
          <a:xfrm>
            <a:off x="11732847" y="1905001"/>
            <a:ext cx="479284" cy="277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8073DB-8D92-A543-8025-91DB9FFFCA2A}" type="TxLink">
              <a:rPr lang="en-US" sz="1100" b="0" i="0" u="none" strike="noStrike">
                <a:solidFill>
                  <a:schemeClr val="bg1"/>
                </a:solidFill>
                <a:latin typeface="Avenir Book" panose="02000503020000020003" pitchFamily="2" charset="0"/>
                <a:ea typeface="+mn-ea"/>
                <a:cs typeface="Calibri"/>
              </a:rPr>
              <a:pPr marL="0" indent="0" algn="ctr"/>
              <a:t>8%</a:t>
            </a:fld>
            <a:endParaRPr lang="en-US" sz="900">
              <a:solidFill>
                <a:schemeClr val="bg1"/>
              </a:solidFill>
              <a:latin typeface="Avenir Book" panose="02000503020000020003" pitchFamily="2" charset="0"/>
              <a:ea typeface="+mn-ea"/>
              <a:cs typeface="+mn-cs"/>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xdr:colOff>
      <xdr:row>8</xdr:row>
      <xdr:rowOff>8466</xdr:rowOff>
    </xdr:from>
    <xdr:to>
      <xdr:col>14</xdr:col>
      <xdr:colOff>586316</xdr:colOff>
      <xdr:row>23</xdr:row>
      <xdr:rowOff>10583</xdr:rowOff>
    </xdr:to>
    <xdr:graphicFrame macro="">
      <xdr:nvGraphicFramePr>
        <xdr:cNvPr id="2" name="Chart 1">
          <a:extLst>
            <a:ext uri="{FF2B5EF4-FFF2-40B4-BE49-F238E27FC236}">
              <a16:creationId xmlns:a16="http://schemas.microsoft.com/office/drawing/2014/main" id="{473C8574-6D13-F5C7-668C-74797E4B1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417915</xdr:colOff>
      <xdr:row>11</xdr:row>
      <xdr:rowOff>80435</xdr:rowOff>
    </xdr:from>
    <xdr:to>
      <xdr:col>4</xdr:col>
      <xdr:colOff>4675</xdr:colOff>
      <xdr:row>14</xdr:row>
      <xdr:rowOff>143935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AA3F0104-70B3-CA67-C361-148716C5CE4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17915" y="2222502"/>
              <a:ext cx="334596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29</xdr:col>
      <xdr:colOff>389467</xdr:colOff>
      <xdr:row>13</xdr:row>
      <xdr:rowOff>110068</xdr:rowOff>
    </xdr:from>
    <xdr:to>
      <xdr:col>31</xdr:col>
      <xdr:colOff>643466</xdr:colOff>
      <xdr:row>21</xdr:row>
      <xdr:rowOff>142502</xdr:rowOff>
    </xdr:to>
    <xdr:graphicFrame macro="">
      <xdr:nvGraphicFramePr>
        <xdr:cNvPr id="3" name="Chart 2">
          <a:extLst>
            <a:ext uri="{FF2B5EF4-FFF2-40B4-BE49-F238E27FC236}">
              <a16:creationId xmlns:a16="http://schemas.microsoft.com/office/drawing/2014/main" id="{A08DD7B1-6423-CE24-7A7D-2651FCAA4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706967</xdr:colOff>
      <xdr:row>8</xdr:row>
      <xdr:rowOff>169333</xdr:rowOff>
    </xdr:from>
    <xdr:to>
      <xdr:col>42</xdr:col>
      <xdr:colOff>533400</xdr:colOff>
      <xdr:row>22</xdr:row>
      <xdr:rowOff>186267</xdr:rowOff>
    </xdr:to>
    <xdr:graphicFrame macro="">
      <xdr:nvGraphicFramePr>
        <xdr:cNvPr id="5" name="Chart 4">
          <a:extLst>
            <a:ext uri="{FF2B5EF4-FFF2-40B4-BE49-F238E27FC236}">
              <a16:creationId xmlns:a16="http://schemas.microsoft.com/office/drawing/2014/main" id="{64E350E7-35D7-430C-0DB7-937A393A3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321731</xdr:colOff>
      <xdr:row>7</xdr:row>
      <xdr:rowOff>71966</xdr:rowOff>
    </xdr:from>
    <xdr:to>
      <xdr:col>21</xdr:col>
      <xdr:colOff>126998</xdr:colOff>
      <xdr:row>26</xdr:row>
      <xdr:rowOff>29632</xdr:rowOff>
    </xdr:to>
    <xdr:graphicFrame macro="">
      <xdr:nvGraphicFramePr>
        <xdr:cNvPr id="6" name="Chart 5">
          <a:extLst>
            <a:ext uri="{FF2B5EF4-FFF2-40B4-BE49-F238E27FC236}">
              <a16:creationId xmlns:a16="http://schemas.microsoft.com/office/drawing/2014/main" id="{B39D6880-65F2-1688-F2CF-27E84EAF0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8464</xdr:colOff>
      <xdr:row>7</xdr:row>
      <xdr:rowOff>97366</xdr:rowOff>
    </xdr:from>
    <xdr:to>
      <xdr:col>20</xdr:col>
      <xdr:colOff>651931</xdr:colOff>
      <xdr:row>26</xdr:row>
      <xdr:rowOff>55032</xdr:rowOff>
    </xdr:to>
    <xdr:graphicFrame macro="">
      <xdr:nvGraphicFramePr>
        <xdr:cNvPr id="8" name="Chart 7">
          <a:extLst>
            <a:ext uri="{FF2B5EF4-FFF2-40B4-BE49-F238E27FC236}">
              <a16:creationId xmlns:a16="http://schemas.microsoft.com/office/drawing/2014/main" id="{60B8C73F-FDEE-01CD-B502-3D8182A40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04.879577777778" createdVersion="8" refreshedVersion="8" minRefreshableVersion="3" recordCount="1000" xr:uid="{D4ABC68F-C6FA-4D15-A327-D619052F2CA5}">
  <cacheSource type="worksheet">
    <worksheetSource name="tbl_orders"/>
  </cacheSource>
  <cacheFields count="21">
    <cacheField name="Order ID" numFmtId="0">
      <sharedItems/>
    </cacheField>
    <cacheField name="Month" numFmtId="0">
      <sharedItems count="23">
        <s v="Sep"/>
        <s v="Jun"/>
        <s v="Jul"/>
        <s v="Aug"/>
        <s v="Jan"/>
        <s v="May"/>
        <s v="Mar"/>
        <s v="Oct"/>
        <s v="Apr"/>
        <s v="Dec"/>
        <s v="Feb"/>
        <s v="Nov"/>
        <s v="September" u="1"/>
        <s v="June" u="1"/>
        <s v="July" u="1"/>
        <s v="August" u="1"/>
        <s v="January" u="1"/>
        <s v="March" u="1"/>
        <s v="October" u="1"/>
        <s v="April" u="1"/>
        <s v="December" u="1"/>
        <s v="February" u="1"/>
        <s v="November" u="1"/>
      </sharedItems>
    </cacheField>
    <cacheField name="Year" numFmtId="0">
      <sharedItems count="4">
        <s v="2019"/>
        <s v="2021"/>
        <s v="2022"/>
        <s v="202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5">
        <s v="United States"/>
        <s v="Brazil"/>
        <s v="China"/>
        <s v="Ireland" u="1"/>
        <s v="United Kingdom" u="1"/>
      </sharedItems>
    </cacheField>
    <cacheField name="Coffee Type" numFmtId="0">
      <sharedItems/>
    </cacheField>
    <cacheField name="Roast Type" numFmtId="0">
      <sharedItems/>
    </cacheField>
    <cacheField name="Size" numFmtId="166">
      <sharedItems containsSemiMixedTypes="0" containsString="0" containsNumber="1" minValue="0.2" maxValue="2.5"/>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Target Sales" numFmtId="0">
      <sharedItems containsString="0" containsBlank="1" containsNumber="1" containsInteger="1" minValue="12280" maxValue="14300"/>
    </cacheField>
    <cacheField name="Months (Order Date)" numFmtId="0" databaseField="0">
      <fieldGroup base="3">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3">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17670-51384-MA"/>
    <s v="R-M-1"/>
    <n v="2"/>
    <s v="Aloisia Allner"/>
    <s v="aallner0@lulu.com"/>
    <x v="0"/>
    <s v="Rob"/>
    <s v="M"/>
    <n v="1"/>
    <n v="9.9499999999999993"/>
    <n v="19.899999999999999"/>
    <x v="0"/>
    <s v="Medium"/>
    <x v="0"/>
    <n v="12740"/>
  </r>
  <r>
    <s v="QEV-37451-860"/>
    <x v="0"/>
    <x v="0"/>
    <x v="0"/>
    <s v="17670-51384-MA"/>
    <s v="E-M-0.5"/>
    <n v="5"/>
    <s v="Aloisia Allner"/>
    <s v="aallner0@lulu.com"/>
    <x v="0"/>
    <s v="Exc"/>
    <s v="M"/>
    <n v="0.5"/>
    <n v="8.25"/>
    <n v="41.25"/>
    <x v="1"/>
    <s v="Medium"/>
    <x v="0"/>
    <m/>
  </r>
  <r>
    <s v="FAA-43335-268"/>
    <x v="1"/>
    <x v="1"/>
    <x v="1"/>
    <s v="21125-22134-PX"/>
    <s v="A-L-1"/>
    <n v="1"/>
    <s v="Jami Redholes"/>
    <s v="jredholes2@tmall.com"/>
    <x v="0"/>
    <s v="Ara"/>
    <s v="L"/>
    <n v="1"/>
    <n v="12.95"/>
    <n v="12.95"/>
    <x v="2"/>
    <s v="Light"/>
    <x v="0"/>
    <m/>
  </r>
  <r>
    <s v="KAC-83089-793"/>
    <x v="2"/>
    <x v="1"/>
    <x v="2"/>
    <s v="23806-46781-OU"/>
    <s v="E-M-1"/>
    <n v="2"/>
    <s v="Christoffer O' Shea"/>
    <s v=""/>
    <x v="1"/>
    <s v="Exc"/>
    <s v="M"/>
    <n v="1"/>
    <n v="13.75"/>
    <n v="27.5"/>
    <x v="1"/>
    <s v="Medium"/>
    <x v="1"/>
    <n v="14300"/>
  </r>
  <r>
    <s v="KAC-83089-793"/>
    <x v="2"/>
    <x v="1"/>
    <x v="2"/>
    <s v="23806-46781-OU"/>
    <s v="R-L-2.5"/>
    <n v="2"/>
    <s v="Christoffer O' Shea"/>
    <s v=""/>
    <x v="1"/>
    <s v="Rob"/>
    <s v="L"/>
    <n v="2.5"/>
    <n v="27.484999999999996"/>
    <n v="54.969999999999992"/>
    <x v="0"/>
    <s v="Light"/>
    <x v="1"/>
    <m/>
  </r>
  <r>
    <s v="CVP-18956-553"/>
    <x v="3"/>
    <x v="1"/>
    <x v="3"/>
    <s v="86561-91660-RB"/>
    <s v="L-D-1"/>
    <n v="3"/>
    <s v="Beryle Cottier"/>
    <s v=""/>
    <x v="0"/>
    <s v="Lib"/>
    <s v="D"/>
    <n v="1"/>
    <n v="12.95"/>
    <n v="38.849999999999994"/>
    <x v="3"/>
    <s v="Dark"/>
    <x v="1"/>
    <m/>
  </r>
  <r>
    <s v="IPP-31994-879"/>
    <x v="4"/>
    <x v="2"/>
    <x v="4"/>
    <s v="65223-29612-CB"/>
    <s v="E-D-0.5"/>
    <n v="3"/>
    <s v="Shaylynn Lobe"/>
    <s v="slobe6@nifty.com"/>
    <x v="2"/>
    <s v="Exc"/>
    <s v="D"/>
    <n v="0.5"/>
    <n v="7.29"/>
    <n v="21.87"/>
    <x v="1"/>
    <s v="Dark"/>
    <x v="0"/>
    <n v="12280"/>
  </r>
  <r>
    <s v="SNZ-65340-705"/>
    <x v="5"/>
    <x v="2"/>
    <x v="5"/>
    <s v="21134-81676-FR"/>
    <s v="L-L-0.2"/>
    <n v="1"/>
    <s v="Melvin Wharfe"/>
    <s v=""/>
    <x v="1"/>
    <s v="Lib"/>
    <s v="L"/>
    <n v="0.2"/>
    <n v="4.7549999999999999"/>
    <n v="4.7549999999999999"/>
    <x v="3"/>
    <s v="Light"/>
    <x v="0"/>
    <m/>
  </r>
  <r>
    <s v="EZT-46571-659"/>
    <x v="4"/>
    <x v="0"/>
    <x v="6"/>
    <s v="03396-68805-ZC"/>
    <s v="R-M-0.5"/>
    <n v="3"/>
    <s v="Guthrey Petracci"/>
    <s v="gpetracci8@livejournal.com"/>
    <x v="0"/>
    <s v="Rob"/>
    <s v="M"/>
    <n v="0.5"/>
    <n v="5.97"/>
    <n v="17.91"/>
    <x v="0"/>
    <s v="Medium"/>
    <x v="1"/>
    <m/>
  </r>
  <r>
    <s v="NWQ-70061-912"/>
    <x v="0"/>
    <x v="0"/>
    <x v="0"/>
    <s v="61021-27840-ZN"/>
    <s v="R-M-0.5"/>
    <n v="1"/>
    <s v="Rodger Raven"/>
    <s v="rraven9@ed.gov"/>
    <x v="2"/>
    <s v="Rob"/>
    <s v="M"/>
    <n v="0.5"/>
    <n v="5.97"/>
    <n v="5.97"/>
    <x v="0"/>
    <s v="Medium"/>
    <x v="1"/>
    <m/>
  </r>
  <r>
    <s v="BKK-47233-845"/>
    <x v="6"/>
    <x v="1"/>
    <x v="7"/>
    <s v="76239-90137-UQ"/>
    <s v="A-D-1"/>
    <n v="4"/>
    <s v="Ferrell Ferber"/>
    <s v="fferbera@businesswire.com"/>
    <x v="1"/>
    <s v="Ara"/>
    <s v="D"/>
    <n v="1"/>
    <n v="9.9499999999999993"/>
    <n v="39.799999999999997"/>
    <x v="2"/>
    <s v="Dark"/>
    <x v="1"/>
    <m/>
  </r>
  <r>
    <s v="VQR-01002-970"/>
    <x v="7"/>
    <x v="3"/>
    <x v="8"/>
    <s v="49315-21985-BB"/>
    <s v="E-L-2.5"/>
    <n v="5"/>
    <s v="Duky Phizackerly"/>
    <s v="dphizackerlyb@utexas.edu"/>
    <x v="2"/>
    <s v="Exc"/>
    <s v="L"/>
    <n v="2.5"/>
    <n v="34.154999999999994"/>
    <n v="170.77499999999998"/>
    <x v="1"/>
    <s v="Light"/>
    <x v="0"/>
    <n v="12550"/>
  </r>
  <r>
    <s v="SZW-48378-399"/>
    <x v="2"/>
    <x v="2"/>
    <x v="9"/>
    <s v="34136-36674-OM"/>
    <s v="R-M-1"/>
    <n v="5"/>
    <s v="Rosaleen Scholar"/>
    <s v="rscholarc@nyu.edu"/>
    <x v="0"/>
    <s v="Rob"/>
    <s v="M"/>
    <n v="1"/>
    <n v="9.9499999999999993"/>
    <n v="49.75"/>
    <x v="0"/>
    <s v="Medium"/>
    <x v="1"/>
    <m/>
  </r>
  <r>
    <s v="ITA-87418-783"/>
    <x v="5"/>
    <x v="3"/>
    <x v="10"/>
    <s v="39396-12890-PE"/>
    <s v="R-D-2.5"/>
    <n v="2"/>
    <s v="Terence Vanyutin"/>
    <s v="tvanyutind@wix.com"/>
    <x v="2"/>
    <s v="Rob"/>
    <s v="D"/>
    <n v="2.5"/>
    <n v="20.584999999999997"/>
    <n v="41.169999999999995"/>
    <x v="0"/>
    <s v="Dark"/>
    <x v="1"/>
    <m/>
  </r>
  <r>
    <s v="GNZ-46006-527"/>
    <x v="8"/>
    <x v="2"/>
    <x v="11"/>
    <s v="95875-73336-RG"/>
    <s v="L-D-0.2"/>
    <n v="3"/>
    <s v="Patrice Trobe"/>
    <s v="ptrobee@wunderground.com"/>
    <x v="0"/>
    <s v="Lib"/>
    <s v="D"/>
    <n v="0.2"/>
    <n v="3.8849999999999998"/>
    <n v="11.654999999999999"/>
    <x v="3"/>
    <s v="Dark"/>
    <x v="0"/>
    <m/>
  </r>
  <r>
    <s v="FYQ-78248-319"/>
    <x v="1"/>
    <x v="2"/>
    <x v="12"/>
    <s v="25473-43727-BY"/>
    <s v="R-M-2.5"/>
    <n v="5"/>
    <s v="Llywellyn Oscroft"/>
    <s v="loscroftf@ebay.co.uk"/>
    <x v="1"/>
    <s v="Rob"/>
    <s v="M"/>
    <n v="2.5"/>
    <n v="22.884999999999998"/>
    <n v="114.42499999999998"/>
    <x v="0"/>
    <s v="Medium"/>
    <x v="1"/>
    <m/>
  </r>
  <r>
    <s v="VAU-44387-624"/>
    <x v="6"/>
    <x v="0"/>
    <x v="13"/>
    <s v="99643-51048-IQ"/>
    <s v="A-M-0.2"/>
    <n v="6"/>
    <s v="Minni Alabaster"/>
    <s v="malabasterg@hexun.com"/>
    <x v="2"/>
    <s v="Ara"/>
    <s v="M"/>
    <n v="0.2"/>
    <n v="3.375"/>
    <n v="20.25"/>
    <x v="2"/>
    <s v="Medium"/>
    <x v="1"/>
    <m/>
  </r>
  <r>
    <s v="RDW-33155-159"/>
    <x v="7"/>
    <x v="0"/>
    <x v="14"/>
    <s v="62173-15287-CU"/>
    <s v="A-L-1"/>
    <n v="6"/>
    <s v="Rhianon Broxup"/>
    <s v="rbroxuph@jimdo.com"/>
    <x v="0"/>
    <s v="Ara"/>
    <s v="L"/>
    <n v="1"/>
    <n v="12.95"/>
    <n v="77.699999999999989"/>
    <x v="2"/>
    <s v="Light"/>
    <x v="1"/>
    <m/>
  </r>
  <r>
    <s v="TDZ-59011-211"/>
    <x v="1"/>
    <x v="0"/>
    <x v="15"/>
    <s v="57611-05522-ST"/>
    <s v="R-D-2.5"/>
    <n v="4"/>
    <s v="Pall Redford"/>
    <s v="predfordi@ow.ly"/>
    <x v="1"/>
    <s v="Rob"/>
    <s v="D"/>
    <n v="2.5"/>
    <n v="20.584999999999997"/>
    <n v="82.339999999999989"/>
    <x v="0"/>
    <s v="Dark"/>
    <x v="0"/>
    <m/>
  </r>
  <r>
    <s v="IDU-25793-399"/>
    <x v="9"/>
    <x v="3"/>
    <x v="16"/>
    <s v="76664-37050-DT"/>
    <s v="A-M-0.2"/>
    <n v="5"/>
    <s v="Aurea Corradino"/>
    <s v="acorradinoj@harvard.edu"/>
    <x v="0"/>
    <s v="Ara"/>
    <s v="M"/>
    <n v="0.2"/>
    <n v="3.375"/>
    <n v="16.875"/>
    <x v="2"/>
    <s v="Medium"/>
    <x v="0"/>
    <m/>
  </r>
  <r>
    <s v="IDU-25793-399"/>
    <x v="9"/>
    <x v="3"/>
    <x v="16"/>
    <s v="76664-37050-DT"/>
    <s v="E-D-0.2"/>
    <n v="4"/>
    <s v="Aurea Corradino"/>
    <s v="acorradinoj@harvard.edu"/>
    <x v="0"/>
    <s v="Exc"/>
    <s v="D"/>
    <n v="0.2"/>
    <n v="3.645"/>
    <n v="14.58"/>
    <x v="1"/>
    <s v="Dark"/>
    <x v="0"/>
    <m/>
  </r>
  <r>
    <s v="NUO-20013-488"/>
    <x v="9"/>
    <x v="3"/>
    <x v="16"/>
    <s v="03090-88267-BQ"/>
    <s v="A-D-0.2"/>
    <n v="6"/>
    <s v="Avrit Davidowsky"/>
    <s v="adavidowskyl@netvibes.com"/>
    <x v="0"/>
    <s v="Ara"/>
    <s v="D"/>
    <n v="0.2"/>
    <n v="2.9849999999999999"/>
    <n v="17.91"/>
    <x v="2"/>
    <s v="Dark"/>
    <x v="1"/>
    <m/>
  </r>
  <r>
    <s v="UQU-65630-479"/>
    <x v="4"/>
    <x v="1"/>
    <x v="17"/>
    <s v="37651-47492-NC"/>
    <s v="R-M-2.5"/>
    <n v="4"/>
    <s v="Annabel Antuk"/>
    <s v="aantukm@kickstarter.com"/>
    <x v="2"/>
    <s v="Rob"/>
    <s v="M"/>
    <n v="2.5"/>
    <n v="22.884999999999998"/>
    <n v="91.539999999999992"/>
    <x v="0"/>
    <s v="Medium"/>
    <x v="0"/>
    <m/>
  </r>
  <r>
    <s v="FEO-11834-332"/>
    <x v="10"/>
    <x v="2"/>
    <x v="18"/>
    <s v="95399-57205-HI"/>
    <s v="A-D-0.2"/>
    <n v="4"/>
    <s v="Iorgo Kleinert"/>
    <s v="ikleinertn@timesonline.co.uk"/>
    <x v="0"/>
    <s v="Ara"/>
    <s v="D"/>
    <n v="0.2"/>
    <n v="2.9849999999999999"/>
    <n v="11.94"/>
    <x v="2"/>
    <s v="Dark"/>
    <x v="0"/>
    <m/>
  </r>
  <r>
    <s v="TKY-71558-096"/>
    <x v="0"/>
    <x v="1"/>
    <x v="19"/>
    <s v="24010-66714-HW"/>
    <s v="A-M-1"/>
    <n v="1"/>
    <s v="Chrisy Blofeld"/>
    <s v="cblofeldo@amazon.co.uk"/>
    <x v="1"/>
    <s v="Ara"/>
    <s v="M"/>
    <n v="1"/>
    <n v="11.25"/>
    <n v="11.25"/>
    <x v="2"/>
    <s v="Medium"/>
    <x v="1"/>
    <m/>
  </r>
  <r>
    <s v="OXY-65322-253"/>
    <x v="7"/>
    <x v="3"/>
    <x v="20"/>
    <s v="07591-92789-UA"/>
    <s v="E-M-0.2"/>
    <n v="3"/>
    <s v="Culley Farris"/>
    <s v=""/>
    <x v="0"/>
    <s v="Exc"/>
    <s v="M"/>
    <n v="0.2"/>
    <n v="4.125"/>
    <n v="12.375"/>
    <x v="1"/>
    <s v="Medium"/>
    <x v="0"/>
    <m/>
  </r>
  <r>
    <s v="EVP-43500-491"/>
    <x v="10"/>
    <x v="0"/>
    <x v="21"/>
    <s v="49231-44455-IC"/>
    <s v="A-M-0.5"/>
    <n v="4"/>
    <s v="Selene Shales"/>
    <s v="sshalesq@umich.edu"/>
    <x v="2"/>
    <s v="Ara"/>
    <s v="M"/>
    <n v="0.5"/>
    <n v="6.75"/>
    <n v="27"/>
    <x v="2"/>
    <s v="Medium"/>
    <x v="0"/>
    <m/>
  </r>
  <r>
    <s v="WAG-26945-689"/>
    <x v="7"/>
    <x v="0"/>
    <x v="22"/>
    <s v="50124-88608-EO"/>
    <s v="A-M-0.2"/>
    <n v="5"/>
    <s v="Vivie Danneil"/>
    <s v="vdanneilr@mtv.com"/>
    <x v="2"/>
    <s v="Ara"/>
    <s v="M"/>
    <n v="0.2"/>
    <n v="3.375"/>
    <n v="16.875"/>
    <x v="2"/>
    <s v="Medium"/>
    <x v="1"/>
    <m/>
  </r>
  <r>
    <s v="CHE-78995-767"/>
    <x v="3"/>
    <x v="2"/>
    <x v="23"/>
    <s v="00888-74814-UZ"/>
    <s v="A-D-0.5"/>
    <n v="3"/>
    <s v="Theresita Newbury"/>
    <s v="tnewburys@usda.gov"/>
    <x v="1"/>
    <s v="Ara"/>
    <s v="D"/>
    <n v="0.5"/>
    <n v="5.97"/>
    <n v="17.91"/>
    <x v="2"/>
    <s v="Dark"/>
    <x v="1"/>
    <m/>
  </r>
  <r>
    <s v="RYZ-14633-602"/>
    <x v="10"/>
    <x v="0"/>
    <x v="21"/>
    <s v="14158-30713-OB"/>
    <s v="A-D-1"/>
    <n v="4"/>
    <s v="Mozelle Calcutt"/>
    <s v="mcalcuttt@baidu.com"/>
    <x v="1"/>
    <s v="Ara"/>
    <s v="D"/>
    <n v="1"/>
    <n v="9.9499999999999993"/>
    <n v="39.799999999999997"/>
    <x v="2"/>
    <s v="Dark"/>
    <x v="0"/>
    <m/>
  </r>
  <r>
    <s v="WOQ-36015-429"/>
    <x v="0"/>
    <x v="1"/>
    <x v="24"/>
    <s v="51427-89175-QJ"/>
    <s v="L-M-0.2"/>
    <n v="5"/>
    <s v="Adrian Swaine"/>
    <s v=""/>
    <x v="0"/>
    <s v="Lib"/>
    <s v="M"/>
    <n v="0.2"/>
    <n v="4.3650000000000002"/>
    <n v="21.825000000000003"/>
    <x v="3"/>
    <s v="Medium"/>
    <x v="1"/>
    <m/>
  </r>
  <r>
    <s v="WOQ-36015-429"/>
    <x v="0"/>
    <x v="1"/>
    <x v="24"/>
    <s v="51427-89175-QJ"/>
    <s v="A-D-0.5"/>
    <n v="6"/>
    <s v="Adrian Swaine"/>
    <s v=""/>
    <x v="0"/>
    <s v="Ara"/>
    <s v="D"/>
    <n v="0.5"/>
    <n v="5.97"/>
    <n v="35.82"/>
    <x v="2"/>
    <s v="Dark"/>
    <x v="1"/>
    <m/>
  </r>
  <r>
    <s v="WOQ-36015-429"/>
    <x v="0"/>
    <x v="1"/>
    <x v="24"/>
    <s v="51427-89175-QJ"/>
    <s v="L-M-0.5"/>
    <n v="6"/>
    <s v="Adrian Swaine"/>
    <s v=""/>
    <x v="0"/>
    <s v="Lib"/>
    <s v="M"/>
    <n v="0.5"/>
    <n v="8.73"/>
    <n v="52.38"/>
    <x v="3"/>
    <s v="Medium"/>
    <x v="1"/>
    <m/>
  </r>
  <r>
    <s v="SCT-60553-454"/>
    <x v="2"/>
    <x v="1"/>
    <x v="25"/>
    <s v="39123-12846-YJ"/>
    <s v="L-L-0.2"/>
    <n v="5"/>
    <s v="Gallard Gatheral"/>
    <s v="ggatheralx@123-reg.co.uk"/>
    <x v="0"/>
    <s v="Lib"/>
    <s v="L"/>
    <n v="0.2"/>
    <n v="4.7549999999999999"/>
    <n v="23.774999999999999"/>
    <x v="3"/>
    <s v="Light"/>
    <x v="1"/>
    <m/>
  </r>
  <r>
    <s v="GFK-52063-244"/>
    <x v="1"/>
    <x v="3"/>
    <x v="26"/>
    <s v="44981-99666-XB"/>
    <s v="L-L-0.5"/>
    <n v="6"/>
    <s v="Una Welberry"/>
    <s v="uwelberryy@ebay.co.uk"/>
    <x v="2"/>
    <s v="Lib"/>
    <s v="L"/>
    <n v="0.5"/>
    <n v="9.51"/>
    <n v="57.06"/>
    <x v="3"/>
    <s v="Light"/>
    <x v="0"/>
    <m/>
  </r>
  <r>
    <s v="AMM-79521-378"/>
    <x v="1"/>
    <x v="1"/>
    <x v="27"/>
    <s v="24825-51803-CQ"/>
    <s v="A-D-0.5"/>
    <n v="6"/>
    <s v="Faber Eilhart"/>
    <s v="feilhartz@who.int"/>
    <x v="0"/>
    <s v="Ara"/>
    <s v="D"/>
    <n v="0.5"/>
    <n v="5.97"/>
    <n v="35.82"/>
    <x v="2"/>
    <s v="Dark"/>
    <x v="1"/>
    <m/>
  </r>
  <r>
    <s v="QUQ-90580-772"/>
    <x v="10"/>
    <x v="1"/>
    <x v="28"/>
    <s v="77634-13918-GJ"/>
    <s v="L-M-0.2"/>
    <n v="2"/>
    <s v="Zorina Ponting"/>
    <s v="zponting10@altervista.org"/>
    <x v="2"/>
    <s v="Lib"/>
    <s v="M"/>
    <n v="0.2"/>
    <n v="4.3650000000000002"/>
    <n v="8.73"/>
    <x v="3"/>
    <s v="Medium"/>
    <x v="1"/>
    <m/>
  </r>
  <r>
    <s v="LGD-24408-274"/>
    <x v="8"/>
    <x v="0"/>
    <x v="29"/>
    <s v="13694-25001-LX"/>
    <s v="L-L-0.5"/>
    <n v="3"/>
    <s v="Silvio Strase"/>
    <s v="sstrase11@booking.com"/>
    <x v="1"/>
    <s v="Lib"/>
    <s v="L"/>
    <n v="0.5"/>
    <n v="9.51"/>
    <n v="28.53"/>
    <x v="3"/>
    <s v="Light"/>
    <x v="1"/>
    <m/>
  </r>
  <r>
    <s v="HCT-95608-959"/>
    <x v="8"/>
    <x v="3"/>
    <x v="30"/>
    <s v="08523-01791-TI"/>
    <s v="R-M-2.5"/>
    <n v="5"/>
    <s v="Dorie de la Tremoille"/>
    <s v="dde12@unesco.org"/>
    <x v="2"/>
    <s v="Rob"/>
    <s v="M"/>
    <n v="2.5"/>
    <n v="22.884999999999998"/>
    <n v="114.42499999999998"/>
    <x v="0"/>
    <s v="Medium"/>
    <x v="1"/>
    <m/>
  </r>
  <r>
    <s v="OFX-99147-470"/>
    <x v="11"/>
    <x v="1"/>
    <x v="31"/>
    <s v="49860-68865-AB"/>
    <s v="R-M-1"/>
    <n v="6"/>
    <s v="Hy Zanetto"/>
    <s v=""/>
    <x v="0"/>
    <s v="Rob"/>
    <s v="M"/>
    <n v="1"/>
    <n v="9.9499999999999993"/>
    <n v="59.699999999999996"/>
    <x v="0"/>
    <s v="Medium"/>
    <x v="0"/>
    <m/>
  </r>
  <r>
    <s v="LUO-37559-016"/>
    <x v="8"/>
    <x v="1"/>
    <x v="32"/>
    <s v="21240-83132-SP"/>
    <s v="L-M-1"/>
    <n v="3"/>
    <s v="Jessica McNess"/>
    <s v=""/>
    <x v="1"/>
    <s v="Lib"/>
    <s v="M"/>
    <n v="1"/>
    <n v="14.55"/>
    <n v="43.650000000000006"/>
    <x v="3"/>
    <s v="Medium"/>
    <x v="1"/>
    <m/>
  </r>
  <r>
    <s v="XWC-20610-167"/>
    <x v="2"/>
    <x v="2"/>
    <x v="33"/>
    <s v="08350-81623-TF"/>
    <s v="E-D-0.2"/>
    <n v="3"/>
    <s v="Lorenzo Yeoland"/>
    <s v="lyeoland15@pbs.org"/>
    <x v="2"/>
    <s v="Exc"/>
    <s v="D"/>
    <n v="0.2"/>
    <n v="3.645"/>
    <n v="10.935"/>
    <x v="1"/>
    <s v="Dark"/>
    <x v="0"/>
    <m/>
  </r>
  <r>
    <s v="GPU-79113-136"/>
    <x v="5"/>
    <x v="0"/>
    <x v="34"/>
    <s v="73284-01385-SJ"/>
    <s v="R-D-0.2"/>
    <n v="3"/>
    <s v="Abigail Tolworthy"/>
    <s v="atolworthy16@toplist.cz"/>
    <x v="0"/>
    <s v="Rob"/>
    <s v="D"/>
    <n v="0.2"/>
    <n v="2.6849999999999996"/>
    <n v="8.0549999999999997"/>
    <x v="0"/>
    <s v="Dark"/>
    <x v="0"/>
    <m/>
  </r>
  <r>
    <s v="ULR-52653-960"/>
    <x v="7"/>
    <x v="1"/>
    <x v="35"/>
    <s v="04152-34436-IE"/>
    <s v="L-L-2.5"/>
    <n v="2"/>
    <s v="Maurie Bartol"/>
    <s v=""/>
    <x v="1"/>
    <s v="Lib"/>
    <s v="L"/>
    <n v="2.5"/>
    <n v="36.454999999999998"/>
    <n v="72.91"/>
    <x v="3"/>
    <s v="Light"/>
    <x v="1"/>
    <m/>
  </r>
  <r>
    <s v="HPI-42308-142"/>
    <x v="8"/>
    <x v="3"/>
    <x v="36"/>
    <s v="06631-86965-XP"/>
    <s v="E-M-0.5"/>
    <n v="2"/>
    <s v="Olag Baudassi"/>
    <s v="obaudassi18@seesaa.net"/>
    <x v="2"/>
    <s v="Exc"/>
    <s v="M"/>
    <n v="0.5"/>
    <n v="8.25"/>
    <n v="16.5"/>
    <x v="1"/>
    <s v="Medium"/>
    <x v="0"/>
    <m/>
  </r>
  <r>
    <s v="XHI-30227-581"/>
    <x v="4"/>
    <x v="2"/>
    <x v="37"/>
    <s v="54619-08558-ZU"/>
    <s v="L-D-2.5"/>
    <n v="2"/>
    <s v="Petey Kingsbury"/>
    <s v="pkingsbury19@comcast.net"/>
    <x v="0"/>
    <s v="Lib"/>
    <s v="D"/>
    <n v="2.5"/>
    <n v="29.784999999999997"/>
    <n v="59.569999999999993"/>
    <x v="3"/>
    <s v="Dark"/>
    <x v="1"/>
    <m/>
  </r>
  <r>
    <s v="DJH-05202-380"/>
    <x v="11"/>
    <x v="0"/>
    <x v="38"/>
    <s v="85589-17020-CX"/>
    <s v="E-M-2.5"/>
    <n v="2"/>
    <s v="Donna Baskeyfied"/>
    <s v=""/>
    <x v="0"/>
    <s v="Exc"/>
    <s v="M"/>
    <n v="2.5"/>
    <n v="31.624999999999996"/>
    <n v="63.249999999999993"/>
    <x v="1"/>
    <s v="Medium"/>
    <x v="0"/>
    <m/>
  </r>
  <r>
    <s v="VMW-26889-781"/>
    <x v="1"/>
    <x v="0"/>
    <x v="39"/>
    <s v="36078-91009-WU"/>
    <s v="A-L-0.2"/>
    <n v="2"/>
    <s v="Arda Curley"/>
    <s v="acurley1b@hao123.com"/>
    <x v="2"/>
    <s v="Ara"/>
    <s v="L"/>
    <n v="0.2"/>
    <n v="3.8849999999999998"/>
    <n v="7.77"/>
    <x v="2"/>
    <s v="Light"/>
    <x v="0"/>
    <m/>
  </r>
  <r>
    <s v="DBU-81099-586"/>
    <x v="0"/>
    <x v="3"/>
    <x v="40"/>
    <s v="15770-27099-GX"/>
    <s v="A-D-2.5"/>
    <n v="4"/>
    <s v="Raynor McGilvary"/>
    <s v="rmcgilvary1c@tamu.edu"/>
    <x v="0"/>
    <s v="Ara"/>
    <s v="D"/>
    <n v="2.5"/>
    <n v="22.884999999999998"/>
    <n v="91.539999999999992"/>
    <x v="2"/>
    <s v="Dark"/>
    <x v="1"/>
    <m/>
  </r>
  <r>
    <s v="PQA-54820-810"/>
    <x v="3"/>
    <x v="2"/>
    <x v="41"/>
    <s v="91460-04823-BX"/>
    <s v="A-L-1"/>
    <n v="2"/>
    <s v="Isis Pikett"/>
    <s v="ipikett1d@xinhuanet.com"/>
    <x v="2"/>
    <s v="Ara"/>
    <s v="L"/>
    <n v="1"/>
    <n v="12.95"/>
    <n v="25.9"/>
    <x v="2"/>
    <s v="Light"/>
    <x v="1"/>
    <m/>
  </r>
  <r>
    <s v="XKB-41924-202"/>
    <x v="3"/>
    <x v="2"/>
    <x v="42"/>
    <s v="45089-52817-WN"/>
    <s v="L-D-0.5"/>
    <n v="2"/>
    <s v="Inger Bouldon"/>
    <s v="ibouldon1e@gizmodo.com"/>
    <x v="0"/>
    <s v="Lib"/>
    <s v="D"/>
    <n v="0.5"/>
    <n v="7.77"/>
    <n v="15.54"/>
    <x v="3"/>
    <s v="Dark"/>
    <x v="1"/>
    <m/>
  </r>
  <r>
    <s v="DWZ-69106-473"/>
    <x v="5"/>
    <x v="0"/>
    <x v="43"/>
    <s v="76447-50326-IC"/>
    <s v="L-L-2.5"/>
    <n v="4"/>
    <s v="Karry Flanders"/>
    <s v="kflanders1f@over-blog.com"/>
    <x v="1"/>
    <s v="Lib"/>
    <s v="L"/>
    <n v="2.5"/>
    <n v="36.454999999999998"/>
    <n v="145.82"/>
    <x v="3"/>
    <s v="Light"/>
    <x v="0"/>
    <m/>
  </r>
  <r>
    <s v="YHV-68700-050"/>
    <x v="0"/>
    <x v="0"/>
    <x v="44"/>
    <s v="26333-67911-OL"/>
    <s v="R-M-0.5"/>
    <n v="5"/>
    <s v="Hartley Mattioli"/>
    <s v="hmattioli1g@webmd.com"/>
    <x v="2"/>
    <s v="Rob"/>
    <s v="M"/>
    <n v="0.5"/>
    <n v="5.97"/>
    <n v="29.849999999999998"/>
    <x v="0"/>
    <s v="Medium"/>
    <x v="1"/>
    <m/>
  </r>
  <r>
    <s v="YHV-68700-050"/>
    <x v="0"/>
    <x v="0"/>
    <x v="44"/>
    <s v="26333-67911-OL"/>
    <s v="L-L-2.5"/>
    <n v="2"/>
    <s v="Hartley Mattioli"/>
    <s v="hmattioli1g@webmd.com"/>
    <x v="2"/>
    <s v="Lib"/>
    <s v="L"/>
    <n v="2.5"/>
    <n v="36.454999999999998"/>
    <n v="72.91"/>
    <x v="3"/>
    <s v="Light"/>
    <x v="1"/>
    <m/>
  </r>
  <r>
    <s v="KRB-88066-642"/>
    <x v="6"/>
    <x v="1"/>
    <x v="45"/>
    <s v="22107-86640-SB"/>
    <s v="L-M-1"/>
    <n v="5"/>
    <s v="Archambault Gillard"/>
    <s v="agillard1i@issuu.com"/>
    <x v="0"/>
    <s v="Lib"/>
    <s v="M"/>
    <n v="1"/>
    <n v="14.55"/>
    <n v="72.75"/>
    <x v="3"/>
    <s v="Medium"/>
    <x v="1"/>
    <m/>
  </r>
  <r>
    <s v="LQU-08404-173"/>
    <x v="9"/>
    <x v="3"/>
    <x v="46"/>
    <s v="09960-34242-LZ"/>
    <s v="L-L-1"/>
    <n v="3"/>
    <s v="Salomo Cushworth"/>
    <s v=""/>
    <x v="2"/>
    <s v="Lib"/>
    <s v="L"/>
    <n v="1"/>
    <n v="15.85"/>
    <n v="47.55"/>
    <x v="3"/>
    <s v="Light"/>
    <x v="1"/>
    <m/>
  </r>
  <r>
    <s v="CWK-60159-881"/>
    <x v="4"/>
    <x v="3"/>
    <x v="47"/>
    <s v="04671-85591-RT"/>
    <s v="E-D-0.2"/>
    <n v="3"/>
    <s v="Theda Grizard"/>
    <s v="tgrizard1k@odnoklassniki.ru"/>
    <x v="1"/>
    <s v="Exc"/>
    <s v="D"/>
    <n v="0.2"/>
    <n v="3.645"/>
    <n v="10.935"/>
    <x v="1"/>
    <s v="Dark"/>
    <x v="0"/>
    <m/>
  </r>
  <r>
    <s v="EEG-74197-843"/>
    <x v="2"/>
    <x v="2"/>
    <x v="48"/>
    <s v="25729-68859-UA"/>
    <s v="E-L-1"/>
    <n v="2"/>
    <s v="Rozele Relton"/>
    <s v="rrelton1l@stanford.edu"/>
    <x v="0"/>
    <s v="Exc"/>
    <s v="L"/>
    <n v="1"/>
    <n v="14.85"/>
    <n v="29.7"/>
    <x v="1"/>
    <s v="Light"/>
    <x v="1"/>
    <m/>
  </r>
  <r>
    <s v="UCZ-59708-525"/>
    <x v="6"/>
    <x v="2"/>
    <x v="49"/>
    <s v="05501-86351-NX"/>
    <s v="L-D-2.5"/>
    <n v="2"/>
    <s v="Willa Rolling"/>
    <s v=""/>
    <x v="2"/>
    <s v="Lib"/>
    <s v="D"/>
    <n v="2.5"/>
    <n v="29.784999999999997"/>
    <n v="59.569999999999993"/>
    <x v="3"/>
    <s v="Dark"/>
    <x v="0"/>
    <m/>
  </r>
  <r>
    <s v="HUB-47311-849"/>
    <x v="9"/>
    <x v="1"/>
    <x v="50"/>
    <s v="04521-04300-OK"/>
    <s v="L-M-0.5"/>
    <n v="3"/>
    <s v="Stanislaus Gilroy"/>
    <s v="sgilroy1n@eepurl.com"/>
    <x v="0"/>
    <s v="Lib"/>
    <s v="M"/>
    <n v="0.5"/>
    <n v="8.73"/>
    <n v="26.19"/>
    <x v="3"/>
    <s v="Medium"/>
    <x v="0"/>
    <m/>
  </r>
  <r>
    <s v="WYM-17686-694"/>
    <x v="10"/>
    <x v="1"/>
    <x v="51"/>
    <s v="58689-55264-VK"/>
    <s v="A-D-2.5"/>
    <n v="5"/>
    <s v="Correy Cottingham"/>
    <s v="ccottingham1o@wikipedia.org"/>
    <x v="0"/>
    <s v="Ara"/>
    <s v="D"/>
    <n v="2.5"/>
    <n v="22.884999999999998"/>
    <n v="114.42499999999998"/>
    <x v="2"/>
    <s v="Dark"/>
    <x v="1"/>
    <m/>
  </r>
  <r>
    <s v="ZYQ-15797-695"/>
    <x v="10"/>
    <x v="0"/>
    <x v="52"/>
    <s v="79436-73011-MM"/>
    <s v="R-D-0.5"/>
    <n v="5"/>
    <s v="Pammi Endacott"/>
    <s v=""/>
    <x v="2"/>
    <s v="Rob"/>
    <s v="D"/>
    <n v="0.5"/>
    <n v="5.3699999999999992"/>
    <n v="26.849999999999994"/>
    <x v="0"/>
    <s v="Dark"/>
    <x v="0"/>
    <m/>
  </r>
  <r>
    <s v="EEJ-16185-108"/>
    <x v="10"/>
    <x v="0"/>
    <x v="53"/>
    <s v="65552-60476-KY"/>
    <s v="L-L-0.2"/>
    <n v="5"/>
    <s v="Nona Linklater"/>
    <s v=""/>
    <x v="2"/>
    <s v="Lib"/>
    <s v="L"/>
    <n v="0.2"/>
    <n v="4.7549999999999999"/>
    <n v="23.774999999999999"/>
    <x v="3"/>
    <s v="Light"/>
    <x v="0"/>
    <m/>
  </r>
  <r>
    <s v="RWR-77888-800"/>
    <x v="10"/>
    <x v="3"/>
    <x v="54"/>
    <s v="69904-02729-YS"/>
    <s v="A-M-0.5"/>
    <n v="1"/>
    <s v="Annadiane Dykes"/>
    <s v="adykes1r@eventbrite.com"/>
    <x v="0"/>
    <s v="Ara"/>
    <s v="M"/>
    <n v="0.5"/>
    <n v="6.75"/>
    <n v="6.75"/>
    <x v="2"/>
    <s v="Medium"/>
    <x v="1"/>
    <m/>
  </r>
  <r>
    <s v="LHN-75209-742"/>
    <x v="6"/>
    <x v="3"/>
    <x v="55"/>
    <s v="01433-04270-AX"/>
    <s v="R-M-0.5"/>
    <n v="6"/>
    <s v="Felecia Dodgson"/>
    <s v=""/>
    <x v="1"/>
    <s v="Rob"/>
    <s v="M"/>
    <n v="0.5"/>
    <n v="5.97"/>
    <n v="35.82"/>
    <x v="0"/>
    <s v="Medium"/>
    <x v="0"/>
    <m/>
  </r>
  <r>
    <s v="TIR-71396-998"/>
    <x v="6"/>
    <x v="2"/>
    <x v="56"/>
    <s v="14204-14186-LA"/>
    <s v="R-D-2.5"/>
    <n v="2"/>
    <s v="Angelia Cockrem"/>
    <s v="acockrem1t@engadget.com"/>
    <x v="0"/>
    <s v="Rob"/>
    <s v="D"/>
    <n v="2.5"/>
    <n v="20.584999999999997"/>
    <n v="41.169999999999995"/>
    <x v="0"/>
    <s v="Dark"/>
    <x v="0"/>
    <m/>
  </r>
  <r>
    <s v="RXF-37618-213"/>
    <x v="8"/>
    <x v="2"/>
    <x v="57"/>
    <s v="32948-34398-HC"/>
    <s v="R-L-0.5"/>
    <n v="2"/>
    <s v="Belvia Umpleby"/>
    <s v="bumpleby1u@soundcloud.com"/>
    <x v="2"/>
    <s v="Rob"/>
    <s v="L"/>
    <n v="0.5"/>
    <n v="7.169999999999999"/>
    <n v="14.339999999999998"/>
    <x v="0"/>
    <s v="Light"/>
    <x v="0"/>
    <m/>
  </r>
  <r>
    <s v="ANM-16388-634"/>
    <x v="11"/>
    <x v="1"/>
    <x v="58"/>
    <s v="77343-52608-FF"/>
    <s v="L-L-0.2"/>
    <n v="2"/>
    <s v="Nat Saleway"/>
    <s v="nsaleway1v@dedecms.com"/>
    <x v="1"/>
    <s v="Lib"/>
    <s v="L"/>
    <n v="0.2"/>
    <n v="4.7549999999999999"/>
    <n v="9.51"/>
    <x v="3"/>
    <s v="Light"/>
    <x v="1"/>
    <m/>
  </r>
  <r>
    <s v="WYL-29300-070"/>
    <x v="7"/>
    <x v="0"/>
    <x v="59"/>
    <s v="42770-36274-QA"/>
    <s v="R-M-0.2"/>
    <n v="1"/>
    <s v="Hayward Goulter"/>
    <s v="hgoulter1w@abc.net.au"/>
    <x v="0"/>
    <s v="Rob"/>
    <s v="M"/>
    <n v="0.2"/>
    <n v="2.9849999999999999"/>
    <n v="2.9849999999999999"/>
    <x v="0"/>
    <s v="Medium"/>
    <x v="1"/>
    <m/>
  </r>
  <r>
    <s v="JHW-74554-805"/>
    <x v="11"/>
    <x v="0"/>
    <x v="60"/>
    <s v="14103-58987-ZU"/>
    <s v="R-M-1"/>
    <n v="6"/>
    <s v="Gay Rizzello"/>
    <s v="grizzello1x@symantec.com"/>
    <x v="2"/>
    <s v="Rob"/>
    <s v="M"/>
    <n v="1"/>
    <n v="9.9499999999999993"/>
    <n v="59.699999999999996"/>
    <x v="0"/>
    <s v="Medium"/>
    <x v="0"/>
    <m/>
  </r>
  <r>
    <s v="KYS-27063-603"/>
    <x v="1"/>
    <x v="0"/>
    <x v="61"/>
    <s v="69958-32065-SW"/>
    <s v="E-L-2.5"/>
    <n v="4"/>
    <s v="Shannon List"/>
    <s v="slist1y@mapquest.com"/>
    <x v="0"/>
    <s v="Exc"/>
    <s v="L"/>
    <n v="2.5"/>
    <n v="34.154999999999994"/>
    <n v="136.61999999999998"/>
    <x v="1"/>
    <s v="Light"/>
    <x v="1"/>
    <m/>
  </r>
  <r>
    <s v="GAZ-58626-277"/>
    <x v="4"/>
    <x v="1"/>
    <x v="62"/>
    <s v="69533-84907-FA"/>
    <s v="L-L-0.2"/>
    <n v="2"/>
    <s v="Shirlene Edmondson"/>
    <s v="sedmondson1z@theguardian.com"/>
    <x v="1"/>
    <s v="Lib"/>
    <s v="L"/>
    <n v="0.2"/>
    <n v="4.7549999999999999"/>
    <n v="9.51"/>
    <x v="3"/>
    <s v="Light"/>
    <x v="1"/>
    <m/>
  </r>
  <r>
    <s v="RPJ-37787-335"/>
    <x v="7"/>
    <x v="3"/>
    <x v="63"/>
    <s v="76005-95461-CI"/>
    <s v="A-M-2.5"/>
    <n v="3"/>
    <s v="Aurlie McCarl"/>
    <s v=""/>
    <x v="0"/>
    <s v="Ara"/>
    <s v="M"/>
    <n v="2.5"/>
    <n v="25.874999999999996"/>
    <n v="77.624999999999986"/>
    <x v="2"/>
    <s v="Medium"/>
    <x v="1"/>
    <m/>
  </r>
  <r>
    <s v="LEF-83057-763"/>
    <x v="1"/>
    <x v="1"/>
    <x v="64"/>
    <s v="15395-90855-VB"/>
    <s v="L-M-0.2"/>
    <n v="5"/>
    <s v="Alikee Carryer"/>
    <s v=""/>
    <x v="1"/>
    <s v="Lib"/>
    <s v="M"/>
    <n v="0.2"/>
    <n v="4.3650000000000002"/>
    <n v="21.825000000000003"/>
    <x v="3"/>
    <s v="Medium"/>
    <x v="0"/>
    <m/>
  </r>
  <r>
    <s v="RPW-36123-215"/>
    <x v="2"/>
    <x v="1"/>
    <x v="65"/>
    <s v="80640-45811-LB"/>
    <s v="E-L-0.5"/>
    <n v="2"/>
    <s v="Jennifer Rangall"/>
    <s v="jrangall22@newsvine.com"/>
    <x v="0"/>
    <s v="Exc"/>
    <s v="L"/>
    <n v="0.5"/>
    <n v="8.91"/>
    <n v="17.82"/>
    <x v="1"/>
    <s v="Light"/>
    <x v="0"/>
    <m/>
  </r>
  <r>
    <s v="WLL-59044-117"/>
    <x v="2"/>
    <x v="1"/>
    <x v="66"/>
    <s v="28476-04082-GR"/>
    <s v="R-D-1"/>
    <n v="6"/>
    <s v="Kipper Boorn"/>
    <s v="kboorn23@ezinearticles.com"/>
    <x v="2"/>
    <s v="Rob"/>
    <s v="D"/>
    <n v="1"/>
    <n v="8.9499999999999993"/>
    <n v="53.699999999999996"/>
    <x v="0"/>
    <s v="Dark"/>
    <x v="0"/>
    <m/>
  </r>
  <r>
    <s v="AWT-22827-563"/>
    <x v="4"/>
    <x v="3"/>
    <x v="67"/>
    <s v="12018-75670-EU"/>
    <s v="R-L-0.2"/>
    <n v="1"/>
    <s v="Melania Beadle"/>
    <s v=""/>
    <x v="1"/>
    <s v="Rob"/>
    <s v="L"/>
    <n v="0.2"/>
    <n v="3.5849999999999995"/>
    <n v="3.5849999999999995"/>
    <x v="0"/>
    <s v="Light"/>
    <x v="0"/>
    <m/>
  </r>
  <r>
    <s v="QLM-07145-668"/>
    <x v="5"/>
    <x v="0"/>
    <x v="68"/>
    <s v="86437-17399-FK"/>
    <s v="E-D-0.2"/>
    <n v="2"/>
    <s v="Colene Elgey"/>
    <s v="celgey25@webs.com"/>
    <x v="0"/>
    <s v="Exc"/>
    <s v="D"/>
    <n v="0.2"/>
    <n v="3.645"/>
    <n v="7.29"/>
    <x v="1"/>
    <s v="Dark"/>
    <x v="1"/>
    <m/>
  </r>
  <r>
    <s v="HVQ-64398-930"/>
    <x v="6"/>
    <x v="3"/>
    <x v="69"/>
    <s v="62979-53167-ML"/>
    <s v="A-M-0.5"/>
    <n v="6"/>
    <s v="Lothaire Mizzi"/>
    <s v="lmizzi26@rakuten.co.jp"/>
    <x v="0"/>
    <s v="Ara"/>
    <s v="M"/>
    <n v="0.5"/>
    <n v="6.75"/>
    <n v="40.5"/>
    <x v="2"/>
    <s v="Medium"/>
    <x v="0"/>
    <m/>
  </r>
  <r>
    <s v="WRT-40778-247"/>
    <x v="6"/>
    <x v="2"/>
    <x v="70"/>
    <s v="54810-81899-HL"/>
    <s v="R-L-1"/>
    <n v="2"/>
    <s v="Cletis Giacomazzo"/>
    <s v="cgiacomazzo27@jigsy.com"/>
    <x v="2"/>
    <s v="Rob"/>
    <s v="L"/>
    <n v="1"/>
    <n v="11.95"/>
    <n v="23.9"/>
    <x v="0"/>
    <s v="Light"/>
    <x v="1"/>
    <m/>
  </r>
  <r>
    <s v="SUB-13006-125"/>
    <x v="8"/>
    <x v="0"/>
    <x v="71"/>
    <s v="26103-41504-IB"/>
    <s v="A-L-0.5"/>
    <n v="5"/>
    <s v="Ami Arnow"/>
    <s v="aarnow28@arizona.edu"/>
    <x v="1"/>
    <s v="Ara"/>
    <s v="L"/>
    <n v="0.5"/>
    <n v="7.77"/>
    <n v="38.849999999999994"/>
    <x v="2"/>
    <s v="Light"/>
    <x v="0"/>
    <m/>
  </r>
  <r>
    <s v="CQM-49696-263"/>
    <x v="7"/>
    <x v="0"/>
    <x v="72"/>
    <s v="76534-45229-SG"/>
    <s v="L-L-2.5"/>
    <n v="3"/>
    <s v="Sheppard Yann"/>
    <s v="syann29@senate.gov"/>
    <x v="0"/>
    <s v="Lib"/>
    <s v="L"/>
    <n v="2.5"/>
    <n v="36.454999999999998"/>
    <n v="109.36499999999999"/>
    <x v="3"/>
    <s v="Light"/>
    <x v="0"/>
    <m/>
  </r>
  <r>
    <s v="KXN-85094-246"/>
    <x v="0"/>
    <x v="0"/>
    <x v="73"/>
    <s v="81744-27332-RR"/>
    <s v="L-M-2.5"/>
    <n v="3"/>
    <s v="Bunny Naulls"/>
    <s v="bnaulls2a@tiny.cc"/>
    <x v="1"/>
    <s v="Lib"/>
    <s v="M"/>
    <n v="2.5"/>
    <n v="33.464999999999996"/>
    <n v="100.39499999999998"/>
    <x v="3"/>
    <s v="Medium"/>
    <x v="0"/>
    <m/>
  </r>
  <r>
    <s v="XOQ-12405-419"/>
    <x v="8"/>
    <x v="3"/>
    <x v="74"/>
    <s v="91513-75657-PH"/>
    <s v="R-D-2.5"/>
    <n v="4"/>
    <s v="Hally Lorait"/>
    <s v=""/>
    <x v="2"/>
    <s v="Rob"/>
    <s v="D"/>
    <n v="2.5"/>
    <n v="20.584999999999997"/>
    <n v="82.339999999999989"/>
    <x v="0"/>
    <s v="Dark"/>
    <x v="0"/>
    <m/>
  </r>
  <r>
    <s v="HYF-10254-369"/>
    <x v="11"/>
    <x v="0"/>
    <x v="75"/>
    <s v="30373-66619-CB"/>
    <s v="L-L-0.5"/>
    <n v="1"/>
    <s v="Zaccaria Sherewood"/>
    <s v="zsherewood2c@apache.org"/>
    <x v="0"/>
    <s v="Lib"/>
    <s v="L"/>
    <n v="0.5"/>
    <n v="9.51"/>
    <n v="9.51"/>
    <x v="3"/>
    <s v="Light"/>
    <x v="1"/>
    <m/>
  </r>
  <r>
    <s v="XXJ-47000-307"/>
    <x v="2"/>
    <x v="0"/>
    <x v="76"/>
    <s v="31582-23562-FM"/>
    <s v="A-L-2.5"/>
    <n v="3"/>
    <s v="Jeffrey Dufaire"/>
    <s v="jdufaire2d@fc2.com"/>
    <x v="1"/>
    <s v="Ara"/>
    <s v="L"/>
    <n v="2.5"/>
    <n v="29.784999999999997"/>
    <n v="89.35499999999999"/>
    <x v="2"/>
    <s v="Light"/>
    <x v="1"/>
    <m/>
  </r>
  <r>
    <s v="XXJ-47000-307"/>
    <x v="2"/>
    <x v="0"/>
    <x v="76"/>
    <s v="31582-23562-FM"/>
    <s v="A-D-0.2"/>
    <n v="4"/>
    <s v="Jeffrey Dufaire"/>
    <s v="jdufaire2d@fc2.com"/>
    <x v="1"/>
    <s v="Ara"/>
    <s v="D"/>
    <n v="0.2"/>
    <n v="2.9849999999999999"/>
    <n v="11.94"/>
    <x v="2"/>
    <s v="Dark"/>
    <x v="1"/>
    <m/>
  </r>
  <r>
    <s v="ZDK-82166-357"/>
    <x v="8"/>
    <x v="1"/>
    <x v="77"/>
    <s v="81431-12577-VD"/>
    <s v="A-M-1"/>
    <n v="3"/>
    <s v="Beitris Keaveney"/>
    <s v="bkeaveney2f@netlog.com"/>
    <x v="0"/>
    <s v="Ara"/>
    <s v="M"/>
    <n v="1"/>
    <n v="11.25"/>
    <n v="33.75"/>
    <x v="2"/>
    <s v="Medium"/>
    <x v="1"/>
    <m/>
  </r>
  <r>
    <s v="IHN-19982-362"/>
    <x v="6"/>
    <x v="1"/>
    <x v="78"/>
    <s v="68894-91205-MP"/>
    <s v="R-L-1"/>
    <n v="3"/>
    <s v="Elna Grise"/>
    <s v="egrise2g@cargocollective.com"/>
    <x v="1"/>
    <s v="Rob"/>
    <s v="L"/>
    <n v="1"/>
    <n v="11.95"/>
    <n v="35.849999999999994"/>
    <x v="0"/>
    <s v="Light"/>
    <x v="1"/>
    <m/>
  </r>
  <r>
    <s v="VMT-10030-889"/>
    <x v="9"/>
    <x v="1"/>
    <x v="79"/>
    <s v="87602-55754-VN"/>
    <s v="A-L-1"/>
    <n v="6"/>
    <s v="Torie Gottelier"/>
    <s v="tgottelier2h@vistaprint.com"/>
    <x v="0"/>
    <s v="Ara"/>
    <s v="L"/>
    <n v="1"/>
    <n v="12.95"/>
    <n v="77.699999999999989"/>
    <x v="2"/>
    <s v="Light"/>
    <x v="1"/>
    <m/>
  </r>
  <r>
    <s v="NHL-11063-100"/>
    <x v="5"/>
    <x v="3"/>
    <x v="80"/>
    <s v="39181-35745-WH"/>
    <s v="A-L-1"/>
    <n v="4"/>
    <s v="Loydie Langlais"/>
    <s v=""/>
    <x v="2"/>
    <s v="Ara"/>
    <s v="L"/>
    <n v="1"/>
    <n v="12.95"/>
    <n v="51.8"/>
    <x v="2"/>
    <s v="Light"/>
    <x v="0"/>
    <m/>
  </r>
  <r>
    <s v="ROV-87448-086"/>
    <x v="11"/>
    <x v="3"/>
    <x v="81"/>
    <s v="30381-64762-NG"/>
    <s v="A-M-2.5"/>
    <n v="4"/>
    <s v="Adham Greenhead"/>
    <s v="agreenhead2j@dailymail.co.uk"/>
    <x v="0"/>
    <s v="Ara"/>
    <s v="M"/>
    <n v="2.5"/>
    <n v="25.874999999999996"/>
    <n v="103.49999999999999"/>
    <x v="2"/>
    <s v="Medium"/>
    <x v="1"/>
    <m/>
  </r>
  <r>
    <s v="DGY-35773-612"/>
    <x v="2"/>
    <x v="3"/>
    <x v="82"/>
    <s v="17503-27693-ZH"/>
    <s v="E-L-1"/>
    <n v="3"/>
    <s v="Hamish MacSherry"/>
    <s v=""/>
    <x v="2"/>
    <s v="Exc"/>
    <s v="L"/>
    <n v="1"/>
    <n v="14.85"/>
    <n v="44.55"/>
    <x v="1"/>
    <s v="Light"/>
    <x v="0"/>
    <m/>
  </r>
  <r>
    <s v="YWH-50638-556"/>
    <x v="6"/>
    <x v="0"/>
    <x v="83"/>
    <s v="89442-35633-HJ"/>
    <s v="E-L-0.5"/>
    <n v="4"/>
    <s v="Else Langcaster"/>
    <s v="elangcaster2l@spotify.com"/>
    <x v="2"/>
    <s v="Exc"/>
    <s v="L"/>
    <n v="0.5"/>
    <n v="8.91"/>
    <n v="35.64"/>
    <x v="1"/>
    <s v="Light"/>
    <x v="0"/>
    <m/>
  </r>
  <r>
    <s v="ISL-11200-600"/>
    <x v="2"/>
    <x v="3"/>
    <x v="84"/>
    <s v="13654-85265-IL"/>
    <s v="A-D-0.2"/>
    <n v="6"/>
    <s v="Rudy Farquharson"/>
    <s v=""/>
    <x v="1"/>
    <s v="Ara"/>
    <s v="D"/>
    <n v="0.2"/>
    <n v="2.9849999999999999"/>
    <n v="17.91"/>
    <x v="2"/>
    <s v="Dark"/>
    <x v="0"/>
    <m/>
  </r>
  <r>
    <s v="LBZ-75997-047"/>
    <x v="9"/>
    <x v="0"/>
    <x v="85"/>
    <s v="40946-22090-FP"/>
    <s v="A-M-2.5"/>
    <n v="6"/>
    <s v="Norene Magauran"/>
    <s v="nmagauran2n@51.la"/>
    <x v="0"/>
    <s v="Ara"/>
    <s v="M"/>
    <n v="2.5"/>
    <n v="25.874999999999996"/>
    <n v="155.24999999999997"/>
    <x v="2"/>
    <s v="Medium"/>
    <x v="1"/>
    <m/>
  </r>
  <r>
    <s v="EUH-08089-954"/>
    <x v="9"/>
    <x v="3"/>
    <x v="86"/>
    <s v="29050-93691-TS"/>
    <s v="A-D-0.2"/>
    <n v="2"/>
    <s v="Vicki Kirdsch"/>
    <s v="vkirdsch2o@google.fr"/>
    <x v="1"/>
    <s v="Ara"/>
    <s v="D"/>
    <n v="0.2"/>
    <n v="2.9849999999999999"/>
    <n v="5.97"/>
    <x v="2"/>
    <s v="Dark"/>
    <x v="1"/>
    <m/>
  </r>
  <r>
    <s v="BLD-12227-251"/>
    <x v="6"/>
    <x v="1"/>
    <x v="87"/>
    <s v="64395-74865-WF"/>
    <s v="A-M-0.5"/>
    <n v="2"/>
    <s v="Ilysa Whapple"/>
    <s v="iwhapple2p@com.com"/>
    <x v="0"/>
    <s v="Ara"/>
    <s v="M"/>
    <n v="0.5"/>
    <n v="6.75"/>
    <n v="13.5"/>
    <x v="2"/>
    <s v="Medium"/>
    <x v="1"/>
    <m/>
  </r>
  <r>
    <s v="OPY-30711-853"/>
    <x v="2"/>
    <x v="1"/>
    <x v="25"/>
    <s v="81861-66046-SU"/>
    <s v="A-D-0.2"/>
    <n v="1"/>
    <s v="Ruy Cancellieri"/>
    <s v=""/>
    <x v="1"/>
    <s v="Ara"/>
    <s v="D"/>
    <n v="0.2"/>
    <n v="2.9849999999999999"/>
    <n v="2.9849999999999999"/>
    <x v="2"/>
    <s v="Dark"/>
    <x v="1"/>
    <m/>
  </r>
  <r>
    <s v="DBC-44122-300"/>
    <x v="11"/>
    <x v="3"/>
    <x v="88"/>
    <s v="13366-78506-KP"/>
    <s v="L-M-0.2"/>
    <n v="3"/>
    <s v="Aube Follett"/>
    <s v=""/>
    <x v="2"/>
    <s v="Lib"/>
    <s v="M"/>
    <n v="0.2"/>
    <n v="4.3650000000000002"/>
    <n v="13.095000000000001"/>
    <x v="3"/>
    <s v="Medium"/>
    <x v="0"/>
    <m/>
  </r>
  <r>
    <s v="FJQ-60035-234"/>
    <x v="8"/>
    <x v="1"/>
    <x v="89"/>
    <s v="08847-29858-HN"/>
    <s v="A-L-0.2"/>
    <n v="2"/>
    <s v="Rudiger Di Bartolomeo"/>
    <s v=""/>
    <x v="0"/>
    <s v="Ara"/>
    <s v="L"/>
    <n v="0.2"/>
    <n v="3.8849999999999998"/>
    <n v="7.77"/>
    <x v="2"/>
    <s v="Light"/>
    <x v="0"/>
    <m/>
  </r>
  <r>
    <s v="HSF-66926-425"/>
    <x v="6"/>
    <x v="3"/>
    <x v="90"/>
    <s v="00539-42510-RY"/>
    <s v="L-D-2.5"/>
    <n v="5"/>
    <s v="Nickey Youles"/>
    <s v="nyoules2t@reference.com"/>
    <x v="2"/>
    <s v="Lib"/>
    <s v="D"/>
    <n v="2.5"/>
    <n v="29.784999999999997"/>
    <n v="148.92499999999998"/>
    <x v="3"/>
    <s v="Dark"/>
    <x v="0"/>
    <m/>
  </r>
  <r>
    <s v="LQG-41416-375"/>
    <x v="7"/>
    <x v="1"/>
    <x v="91"/>
    <s v="45190-08727-NV"/>
    <s v="L-D-1"/>
    <n v="3"/>
    <s v="Dyanna Aizikovitz"/>
    <s v="daizikovitz2u@answers.com"/>
    <x v="1"/>
    <s v="Lib"/>
    <s v="D"/>
    <n v="1"/>
    <n v="12.95"/>
    <n v="38.849999999999994"/>
    <x v="3"/>
    <s v="Dark"/>
    <x v="0"/>
    <m/>
  </r>
  <r>
    <s v="VZO-97265-841"/>
    <x v="2"/>
    <x v="2"/>
    <x v="92"/>
    <s v="87049-37901-FU"/>
    <s v="R-M-0.2"/>
    <n v="2"/>
    <s v="Bram Revel"/>
    <s v="brevel2v@fastcompany.com"/>
    <x v="0"/>
    <s v="Rob"/>
    <s v="M"/>
    <n v="0.2"/>
    <n v="2.9849999999999999"/>
    <n v="5.97"/>
    <x v="0"/>
    <s v="Medium"/>
    <x v="1"/>
    <m/>
  </r>
  <r>
    <s v="MOR-12987-399"/>
    <x v="3"/>
    <x v="0"/>
    <x v="93"/>
    <s v="34015-31593-JC"/>
    <s v="L-M-1"/>
    <n v="6"/>
    <s v="Emiline Priddis"/>
    <s v="epriddis2w@nationalgeographic.com"/>
    <x v="1"/>
    <s v="Lib"/>
    <s v="M"/>
    <n v="1"/>
    <n v="14.55"/>
    <n v="87.300000000000011"/>
    <x v="3"/>
    <s v="Medium"/>
    <x v="1"/>
    <m/>
  </r>
  <r>
    <s v="UOA-23786-489"/>
    <x v="5"/>
    <x v="3"/>
    <x v="94"/>
    <s v="90305-50099-SV"/>
    <s v="A-M-0.5"/>
    <n v="6"/>
    <s v="Queenie Veel"/>
    <s v="qveel2x@jugem.jp"/>
    <x v="0"/>
    <s v="Ara"/>
    <s v="M"/>
    <n v="0.5"/>
    <n v="6.75"/>
    <n v="40.5"/>
    <x v="2"/>
    <s v="Medium"/>
    <x v="0"/>
    <m/>
  </r>
  <r>
    <s v="AJL-52941-018"/>
    <x v="5"/>
    <x v="3"/>
    <x v="95"/>
    <s v="55871-61935-MF"/>
    <s v="E-D-1"/>
    <n v="2"/>
    <s v="Lind Conyers"/>
    <s v="lconyers2y@twitter.com"/>
    <x v="2"/>
    <s v="Exc"/>
    <s v="D"/>
    <n v="1"/>
    <n v="12.15"/>
    <n v="24.3"/>
    <x v="1"/>
    <s v="Dark"/>
    <x v="1"/>
    <m/>
  </r>
  <r>
    <s v="XSZ-84273-421"/>
    <x v="8"/>
    <x v="0"/>
    <x v="96"/>
    <s v="15405-60469-TM"/>
    <s v="R-M-0.5"/>
    <n v="3"/>
    <s v="Pen Wye"/>
    <s v="pwye2z@dagondesign.com"/>
    <x v="0"/>
    <s v="Rob"/>
    <s v="M"/>
    <n v="0.5"/>
    <n v="5.97"/>
    <n v="17.91"/>
    <x v="0"/>
    <s v="Medium"/>
    <x v="0"/>
    <m/>
  </r>
  <r>
    <s v="NUN-48214-216"/>
    <x v="2"/>
    <x v="3"/>
    <x v="97"/>
    <s v="06953-94794-FB"/>
    <s v="A-M-0.5"/>
    <n v="4"/>
    <s v="Isahella Hagland"/>
    <s v=""/>
    <x v="1"/>
    <s v="Ara"/>
    <s v="M"/>
    <n v="0.5"/>
    <n v="6.75"/>
    <n v="27"/>
    <x v="2"/>
    <s v="Medium"/>
    <x v="1"/>
    <m/>
  </r>
  <r>
    <s v="AKV-93064-769"/>
    <x v="9"/>
    <x v="0"/>
    <x v="98"/>
    <s v="22305-40299-CY"/>
    <s v="L-D-0.5"/>
    <n v="1"/>
    <s v="Terry Sheryn"/>
    <s v="tsheryn31@mtv.com"/>
    <x v="2"/>
    <s v="Lib"/>
    <s v="D"/>
    <n v="0.5"/>
    <n v="7.77"/>
    <n v="7.77"/>
    <x v="3"/>
    <s v="Dark"/>
    <x v="0"/>
    <m/>
  </r>
  <r>
    <s v="BRB-40903-533"/>
    <x v="1"/>
    <x v="2"/>
    <x v="99"/>
    <s v="09020-56774-GU"/>
    <s v="E-L-0.2"/>
    <n v="2"/>
    <s v="Marie-jeanne Redgrave"/>
    <s v="mredgrave32@cargocollective.com"/>
    <x v="0"/>
    <s v="Exc"/>
    <s v="L"/>
    <n v="0.2"/>
    <n v="4.4550000000000001"/>
    <n v="8.91"/>
    <x v="1"/>
    <s v="Light"/>
    <x v="0"/>
    <m/>
  </r>
  <r>
    <s v="GPR-19973-483"/>
    <x v="1"/>
    <x v="0"/>
    <x v="100"/>
    <s v="92926-08470-YS"/>
    <s v="R-D-0.5"/>
    <n v="5"/>
    <s v="Betty Fominov"/>
    <s v="bfominov33@yale.edu"/>
    <x v="2"/>
    <s v="Rob"/>
    <s v="D"/>
    <n v="0.5"/>
    <n v="5.3699999999999992"/>
    <n v="26.849999999999994"/>
    <x v="0"/>
    <s v="Dark"/>
    <x v="1"/>
    <m/>
  </r>
  <r>
    <s v="XIY-43041-882"/>
    <x v="7"/>
    <x v="1"/>
    <x v="101"/>
    <s v="07250-63194-JO"/>
    <s v="A-M-1"/>
    <n v="1"/>
    <s v="Shawnee Critchlow"/>
    <s v="scritchlow34@un.org"/>
    <x v="1"/>
    <s v="Ara"/>
    <s v="M"/>
    <n v="1"/>
    <n v="11.25"/>
    <n v="11.25"/>
    <x v="2"/>
    <s v="Medium"/>
    <x v="1"/>
    <m/>
  </r>
  <r>
    <s v="YGY-98425-969"/>
    <x v="8"/>
    <x v="0"/>
    <x v="102"/>
    <s v="63787-96257-TQ"/>
    <s v="L-M-1"/>
    <n v="1"/>
    <s v="Merrel Steptow"/>
    <s v="msteptow35@earthlink.net"/>
    <x v="2"/>
    <s v="Lib"/>
    <s v="M"/>
    <n v="1"/>
    <n v="14.55"/>
    <n v="14.55"/>
    <x v="3"/>
    <s v="Medium"/>
    <x v="1"/>
    <m/>
  </r>
  <r>
    <s v="MSB-08397-648"/>
    <x v="6"/>
    <x v="1"/>
    <x v="103"/>
    <s v="49530-25460-RW"/>
    <s v="R-L-0.2"/>
    <n v="4"/>
    <s v="Carmina Hubbuck"/>
    <s v=""/>
    <x v="0"/>
    <s v="Rob"/>
    <s v="L"/>
    <n v="0.2"/>
    <n v="3.5849999999999995"/>
    <n v="14.339999999999998"/>
    <x v="0"/>
    <s v="Light"/>
    <x v="1"/>
    <m/>
  </r>
  <r>
    <s v="WDR-06028-345"/>
    <x v="3"/>
    <x v="0"/>
    <x v="104"/>
    <s v="66508-21373-OQ"/>
    <s v="L-L-1"/>
    <n v="1"/>
    <s v="Ingeberg Mulliner"/>
    <s v="imulliner37@pinterest.com"/>
    <x v="2"/>
    <s v="Lib"/>
    <s v="L"/>
    <n v="1"/>
    <n v="15.85"/>
    <n v="15.85"/>
    <x v="3"/>
    <s v="Light"/>
    <x v="1"/>
    <m/>
  </r>
  <r>
    <s v="MXM-42948-061"/>
    <x v="3"/>
    <x v="3"/>
    <x v="105"/>
    <s v="20203-03950-FY"/>
    <s v="L-L-0.2"/>
    <n v="4"/>
    <s v="Geneva Standley"/>
    <s v="gstandley38@dion.ne.jp"/>
    <x v="1"/>
    <s v="Lib"/>
    <s v="L"/>
    <n v="0.2"/>
    <n v="4.7549999999999999"/>
    <n v="19.02"/>
    <x v="3"/>
    <s v="Light"/>
    <x v="0"/>
    <m/>
  </r>
  <r>
    <s v="MGQ-98961-173"/>
    <x v="8"/>
    <x v="2"/>
    <x v="11"/>
    <s v="83895-90735-XH"/>
    <s v="L-L-0.5"/>
    <n v="2"/>
    <s v="Brook Drage"/>
    <s v="bdrage39@youku.com"/>
    <x v="0"/>
    <s v="Lib"/>
    <s v="L"/>
    <n v="0.5"/>
    <n v="9.51"/>
    <n v="19.02"/>
    <x v="3"/>
    <s v="Light"/>
    <x v="1"/>
    <m/>
  </r>
  <r>
    <s v="RFH-64349-897"/>
    <x v="7"/>
    <x v="0"/>
    <x v="106"/>
    <s v="61954-61462-RJ"/>
    <s v="E-D-0.5"/>
    <n v="3"/>
    <s v="Muffin Yallop"/>
    <s v="myallop3a@fema.gov"/>
    <x v="1"/>
    <s v="Exc"/>
    <s v="D"/>
    <n v="0.5"/>
    <n v="7.29"/>
    <n v="21.87"/>
    <x v="1"/>
    <s v="Dark"/>
    <x v="0"/>
    <m/>
  </r>
  <r>
    <s v="TKL-20738-660"/>
    <x v="7"/>
    <x v="1"/>
    <x v="107"/>
    <s v="47939-53158-LS"/>
    <s v="E-M-0.2"/>
    <n v="1"/>
    <s v="Cordi Switsur"/>
    <s v="cswitsur3b@chronoengine.com"/>
    <x v="2"/>
    <s v="Exc"/>
    <s v="M"/>
    <n v="0.2"/>
    <n v="4.125"/>
    <n v="4.125"/>
    <x v="1"/>
    <s v="Medium"/>
    <x v="1"/>
    <m/>
  </r>
  <r>
    <s v="TKL-20738-660"/>
    <x v="7"/>
    <x v="1"/>
    <x v="107"/>
    <s v="47939-53158-LS"/>
    <s v="A-L-0.2"/>
    <n v="1"/>
    <s v="Cordi Switsur"/>
    <s v="cswitsur3b@chronoengine.com"/>
    <x v="2"/>
    <s v="Ara"/>
    <s v="L"/>
    <n v="0.2"/>
    <n v="3.8849999999999998"/>
    <n v="3.8849999999999998"/>
    <x v="2"/>
    <s v="Light"/>
    <x v="1"/>
    <m/>
  </r>
  <r>
    <s v="TKL-20738-660"/>
    <x v="7"/>
    <x v="1"/>
    <x v="107"/>
    <s v="47939-53158-LS"/>
    <s v="E-M-1"/>
    <n v="5"/>
    <s v="Cordi Switsur"/>
    <s v="cswitsur3b@chronoengine.com"/>
    <x v="2"/>
    <s v="Exc"/>
    <s v="M"/>
    <n v="1"/>
    <n v="13.75"/>
    <n v="68.75"/>
    <x v="1"/>
    <s v="Medium"/>
    <x v="1"/>
    <m/>
  </r>
  <r>
    <s v="GOW-03198-575"/>
    <x v="6"/>
    <x v="1"/>
    <x v="108"/>
    <s v="61513-27752-FA"/>
    <s v="A-D-0.5"/>
    <n v="4"/>
    <s v="Mahala Ludwell"/>
    <s v="mludwell3e@blogger.com"/>
    <x v="2"/>
    <s v="Ara"/>
    <s v="D"/>
    <n v="0.5"/>
    <n v="5.97"/>
    <n v="23.88"/>
    <x v="2"/>
    <s v="Dark"/>
    <x v="0"/>
    <m/>
  </r>
  <r>
    <s v="QJB-90477-635"/>
    <x v="1"/>
    <x v="2"/>
    <x v="109"/>
    <s v="89714-19856-WX"/>
    <s v="L-L-2.5"/>
    <n v="2"/>
    <s v="Doll Beauchamp"/>
    <s v="dbeauchamp3f@usda.gov"/>
    <x v="0"/>
    <s v="Lib"/>
    <s v="L"/>
    <n v="2.5"/>
    <n v="36.454999999999998"/>
    <n v="72.91"/>
    <x v="3"/>
    <s v="Light"/>
    <x v="1"/>
    <m/>
  </r>
  <r>
    <s v="MWP-46239-785"/>
    <x v="8"/>
    <x v="0"/>
    <x v="110"/>
    <s v="87979-56781-YV"/>
    <s v="L-M-0.2"/>
    <n v="5"/>
    <s v="Stanford Rodliff"/>
    <s v="srodliff3g@ted.com"/>
    <x v="1"/>
    <s v="Lib"/>
    <s v="M"/>
    <n v="0.2"/>
    <n v="4.3650000000000002"/>
    <n v="21.825000000000003"/>
    <x v="3"/>
    <s v="Medium"/>
    <x v="0"/>
    <m/>
  </r>
  <r>
    <s v="QDV-03406-248"/>
    <x v="5"/>
    <x v="0"/>
    <x v="111"/>
    <s v="74126-88836-KA"/>
    <s v="L-M-0.5"/>
    <n v="3"/>
    <s v="Stevana Woodham"/>
    <s v="swoodham3h@businesswire.com"/>
    <x v="2"/>
    <s v="Lib"/>
    <s v="M"/>
    <n v="0.5"/>
    <n v="8.73"/>
    <n v="26.19"/>
    <x v="3"/>
    <s v="Medium"/>
    <x v="0"/>
    <m/>
  </r>
  <r>
    <s v="GPH-40635-105"/>
    <x v="2"/>
    <x v="3"/>
    <x v="112"/>
    <s v="37397-05992-VO"/>
    <s v="A-M-1"/>
    <n v="1"/>
    <s v="Hewet Synnot"/>
    <s v="hsynnot3i@about.com"/>
    <x v="0"/>
    <s v="Ara"/>
    <s v="M"/>
    <n v="1"/>
    <n v="11.25"/>
    <n v="11.25"/>
    <x v="2"/>
    <s v="Medium"/>
    <x v="1"/>
    <m/>
  </r>
  <r>
    <s v="JOM-80930-071"/>
    <x v="11"/>
    <x v="1"/>
    <x v="113"/>
    <s v="54904-18397-UD"/>
    <s v="L-D-1"/>
    <n v="6"/>
    <s v="Raleigh Lepere"/>
    <s v="rlepere3j@shop-pro.jp"/>
    <x v="1"/>
    <s v="Lib"/>
    <s v="D"/>
    <n v="1"/>
    <n v="12.95"/>
    <n v="77.699999999999989"/>
    <x v="3"/>
    <s v="Dark"/>
    <x v="1"/>
    <m/>
  </r>
  <r>
    <s v="OIL-26493-755"/>
    <x v="3"/>
    <x v="1"/>
    <x v="114"/>
    <s v="19017-95853-EK"/>
    <s v="A-M-0.5"/>
    <n v="1"/>
    <s v="Timofei Woofinden"/>
    <s v="twoofinden3k@businesswire.com"/>
    <x v="0"/>
    <s v="Ara"/>
    <s v="M"/>
    <n v="0.5"/>
    <n v="6.75"/>
    <n v="6.75"/>
    <x v="2"/>
    <s v="Medium"/>
    <x v="1"/>
    <m/>
  </r>
  <r>
    <s v="CYV-13426-645"/>
    <x v="2"/>
    <x v="0"/>
    <x v="115"/>
    <s v="88593-59934-VU"/>
    <s v="E-D-1"/>
    <n v="1"/>
    <s v="Evelina Dacca"/>
    <s v="edacca3l@google.pl"/>
    <x v="2"/>
    <s v="Exc"/>
    <s v="D"/>
    <n v="1"/>
    <n v="12.15"/>
    <n v="12.15"/>
    <x v="1"/>
    <s v="Dark"/>
    <x v="0"/>
    <m/>
  </r>
  <r>
    <s v="WRP-39846-614"/>
    <x v="6"/>
    <x v="2"/>
    <x v="49"/>
    <s v="47493-68564-YM"/>
    <s v="A-L-2.5"/>
    <n v="2"/>
    <s v="Bidget Tremellier"/>
    <s v=""/>
    <x v="2"/>
    <s v="Ara"/>
    <s v="L"/>
    <n v="2.5"/>
    <n v="29.784999999999997"/>
    <n v="59.569999999999993"/>
    <x v="2"/>
    <s v="Light"/>
    <x v="0"/>
    <m/>
  </r>
  <r>
    <s v="VDZ-76673-968"/>
    <x v="9"/>
    <x v="3"/>
    <x v="116"/>
    <s v="82246-82543-DW"/>
    <s v="E-D-0.5"/>
    <n v="2"/>
    <s v="Bobinette Hindsberg"/>
    <s v="bhindsberg3n@blogs.com"/>
    <x v="0"/>
    <s v="Exc"/>
    <s v="D"/>
    <n v="0.5"/>
    <n v="7.29"/>
    <n v="14.58"/>
    <x v="1"/>
    <s v="Dark"/>
    <x v="0"/>
    <m/>
  </r>
  <r>
    <s v="VTV-03546-175"/>
    <x v="2"/>
    <x v="3"/>
    <x v="117"/>
    <s v="03384-62101-IY"/>
    <s v="A-L-2.5"/>
    <n v="5"/>
    <s v="Osbert Robins"/>
    <s v="orobins3o@salon.com"/>
    <x v="1"/>
    <s v="Ara"/>
    <s v="L"/>
    <n v="2.5"/>
    <n v="29.784999999999997"/>
    <n v="148.92499999999998"/>
    <x v="2"/>
    <s v="Light"/>
    <x v="0"/>
    <m/>
  </r>
  <r>
    <s v="GHR-72274-715"/>
    <x v="5"/>
    <x v="1"/>
    <x v="118"/>
    <s v="86881-41559-OR"/>
    <s v="L-D-1"/>
    <n v="1"/>
    <s v="Othello Syseland"/>
    <s v="osyseland3p@independent.co.uk"/>
    <x v="0"/>
    <s v="Lib"/>
    <s v="D"/>
    <n v="1"/>
    <n v="12.95"/>
    <n v="12.95"/>
    <x v="3"/>
    <s v="Dark"/>
    <x v="1"/>
    <m/>
  </r>
  <r>
    <s v="ZGK-97262-313"/>
    <x v="2"/>
    <x v="2"/>
    <x v="119"/>
    <s v="02536-18494-AQ"/>
    <s v="E-M-2.5"/>
    <n v="3"/>
    <s v="Ewell Hanby"/>
    <s v=""/>
    <x v="2"/>
    <s v="Exc"/>
    <s v="M"/>
    <n v="2.5"/>
    <n v="31.624999999999996"/>
    <n v="94.874999999999986"/>
    <x v="1"/>
    <s v="Medium"/>
    <x v="0"/>
    <m/>
  </r>
  <r>
    <s v="ZFS-30776-804"/>
    <x v="10"/>
    <x v="1"/>
    <x v="120"/>
    <s v="58638-01029-CB"/>
    <s v="A-L-0.5"/>
    <n v="5"/>
    <s v="Blancha McAmish"/>
    <s v="bmcamish2e@tripadvisor.com"/>
    <x v="2"/>
    <s v="Ara"/>
    <s v="L"/>
    <n v="0.5"/>
    <n v="7.77"/>
    <n v="38.849999999999994"/>
    <x v="2"/>
    <s v="Light"/>
    <x v="0"/>
    <m/>
  </r>
  <r>
    <s v="QUU-91729-492"/>
    <x v="2"/>
    <x v="1"/>
    <x v="121"/>
    <s v="90312-11148-LA"/>
    <s v="A-D-0.2"/>
    <n v="4"/>
    <s v="Lowell Keenleyside"/>
    <s v="lkeenleyside3s@topsy.com"/>
    <x v="0"/>
    <s v="Ara"/>
    <s v="D"/>
    <n v="0.2"/>
    <n v="2.9849999999999999"/>
    <n v="11.94"/>
    <x v="2"/>
    <s v="Dark"/>
    <x v="1"/>
    <m/>
  </r>
  <r>
    <s v="PVI-72795-960"/>
    <x v="6"/>
    <x v="2"/>
    <x v="122"/>
    <s v="68239-74809-TF"/>
    <s v="E-L-2.5"/>
    <n v="2"/>
    <s v="Elonore Joliffe"/>
    <s v=""/>
    <x v="1"/>
    <s v="Exc"/>
    <s v="L"/>
    <n v="2.5"/>
    <n v="34.154999999999994"/>
    <n v="68.309999999999988"/>
    <x v="1"/>
    <s v="Light"/>
    <x v="1"/>
    <m/>
  </r>
  <r>
    <s v="PPP-78935-365"/>
    <x v="10"/>
    <x v="1"/>
    <x v="123"/>
    <s v="91074-60023-IP"/>
    <s v="E-D-1"/>
    <n v="4"/>
    <s v="Abraham Coleman"/>
    <s v=""/>
    <x v="0"/>
    <s v="Exc"/>
    <s v="D"/>
    <n v="1"/>
    <n v="12.15"/>
    <n v="48.6"/>
    <x v="1"/>
    <s v="Dark"/>
    <x v="1"/>
    <m/>
  </r>
  <r>
    <s v="JUO-34131-517"/>
    <x v="10"/>
    <x v="0"/>
    <x v="124"/>
    <s v="07972-83748-JI"/>
    <s v="L-D-1"/>
    <n v="6"/>
    <s v="Rivy Farington"/>
    <s v=""/>
    <x v="2"/>
    <s v="Lib"/>
    <s v="D"/>
    <n v="1"/>
    <n v="12.95"/>
    <n v="77.699999999999989"/>
    <x v="3"/>
    <s v="Dark"/>
    <x v="0"/>
    <m/>
  </r>
  <r>
    <s v="ZJE-89333-489"/>
    <x v="5"/>
    <x v="2"/>
    <x v="125"/>
    <s v="08694-57330-XR"/>
    <s v="L-D-2.5"/>
    <n v="2"/>
    <s v="Vallie Kundt"/>
    <s v="vkundt3w@bigcartel.com"/>
    <x v="1"/>
    <s v="Lib"/>
    <s v="D"/>
    <n v="2.5"/>
    <n v="29.784999999999997"/>
    <n v="59.569999999999993"/>
    <x v="3"/>
    <s v="Dark"/>
    <x v="0"/>
    <m/>
  </r>
  <r>
    <s v="LOO-35324-159"/>
    <x v="5"/>
    <x v="3"/>
    <x v="126"/>
    <s v="68412-11126-YJ"/>
    <s v="A-L-0.2"/>
    <n v="4"/>
    <s v="Boyd Bett"/>
    <s v="bbett3x@google.de"/>
    <x v="0"/>
    <s v="Ara"/>
    <s v="L"/>
    <n v="0.2"/>
    <n v="3.8849999999999998"/>
    <n v="15.54"/>
    <x v="2"/>
    <s v="Light"/>
    <x v="0"/>
    <m/>
  </r>
  <r>
    <s v="JBQ-93412-846"/>
    <x v="8"/>
    <x v="2"/>
    <x v="127"/>
    <s v="69037-66822-DW"/>
    <s v="E-L-2.5"/>
    <n v="2"/>
    <s v="Julio Armytage"/>
    <s v=""/>
    <x v="1"/>
    <s v="Exc"/>
    <s v="L"/>
    <n v="2.5"/>
    <n v="34.154999999999994"/>
    <n v="68.309999999999988"/>
    <x v="1"/>
    <s v="Light"/>
    <x v="0"/>
    <m/>
  </r>
  <r>
    <s v="EHX-66333-637"/>
    <x v="0"/>
    <x v="3"/>
    <x v="128"/>
    <s v="01297-94364-XH"/>
    <s v="L-M-0.5"/>
    <n v="2"/>
    <s v="Deana Staite"/>
    <s v="dstaite3z@scientificamerican.com"/>
    <x v="0"/>
    <s v="Lib"/>
    <s v="M"/>
    <n v="0.5"/>
    <n v="8.73"/>
    <n v="17.46"/>
    <x v="3"/>
    <s v="Medium"/>
    <x v="1"/>
    <m/>
  </r>
  <r>
    <s v="WXG-25759-236"/>
    <x v="6"/>
    <x v="1"/>
    <x v="103"/>
    <s v="39919-06540-ZI"/>
    <s v="E-L-2.5"/>
    <n v="2"/>
    <s v="Winn Keyse"/>
    <s v="wkeyse40@apple.com"/>
    <x v="1"/>
    <s v="Exc"/>
    <s v="L"/>
    <n v="2.5"/>
    <n v="34.154999999999994"/>
    <n v="68.309999999999988"/>
    <x v="1"/>
    <s v="Light"/>
    <x v="0"/>
    <m/>
  </r>
  <r>
    <s v="QNA-31113-984"/>
    <x v="8"/>
    <x v="0"/>
    <x v="129"/>
    <s v="60512-78550-WS"/>
    <s v="L-M-0.2"/>
    <n v="4"/>
    <s v="Osmund Clausen-Thue"/>
    <s v="oclausenthue41@marriott.com"/>
    <x v="0"/>
    <s v="Lib"/>
    <s v="M"/>
    <n v="0.2"/>
    <n v="4.3650000000000002"/>
    <n v="17.46"/>
    <x v="3"/>
    <s v="Medium"/>
    <x v="1"/>
    <m/>
  </r>
  <r>
    <s v="ZWI-52029-159"/>
    <x v="2"/>
    <x v="3"/>
    <x v="130"/>
    <s v="40172-12000-AU"/>
    <s v="L-M-1"/>
    <n v="3"/>
    <s v="Leonore Francisco"/>
    <s v="lfrancisco42@fema.gov"/>
    <x v="2"/>
    <s v="Lib"/>
    <s v="M"/>
    <n v="1"/>
    <n v="14.55"/>
    <n v="43.650000000000006"/>
    <x v="3"/>
    <s v="Medium"/>
    <x v="1"/>
    <m/>
  </r>
  <r>
    <s v="ZWI-52029-159"/>
    <x v="2"/>
    <x v="3"/>
    <x v="130"/>
    <s v="40172-12000-AU"/>
    <s v="E-M-1"/>
    <n v="2"/>
    <s v="Leonore Francisco"/>
    <s v="lfrancisco42@fema.gov"/>
    <x v="2"/>
    <s v="Exc"/>
    <s v="M"/>
    <n v="1"/>
    <n v="13.75"/>
    <n v="27.5"/>
    <x v="1"/>
    <s v="Medium"/>
    <x v="1"/>
    <m/>
  </r>
  <r>
    <s v="DFS-49954-707"/>
    <x v="9"/>
    <x v="1"/>
    <x v="131"/>
    <s v="39019-13649-CL"/>
    <s v="E-D-0.2"/>
    <n v="5"/>
    <s v="Giacobo Skingle"/>
    <s v="gskingle44@clickbank.net"/>
    <x v="0"/>
    <s v="Exc"/>
    <s v="D"/>
    <n v="0.2"/>
    <n v="3.645"/>
    <n v="18.225000000000001"/>
    <x v="1"/>
    <s v="Dark"/>
    <x v="0"/>
    <m/>
  </r>
  <r>
    <s v="VYP-89830-878"/>
    <x v="7"/>
    <x v="3"/>
    <x v="132"/>
    <s v="12715-05198-QU"/>
    <s v="A-M-2.5"/>
    <n v="2"/>
    <s v="Gerard Pirdy"/>
    <s v=""/>
    <x v="2"/>
    <s v="Ara"/>
    <s v="M"/>
    <n v="2.5"/>
    <n v="25.874999999999996"/>
    <n v="51.749999999999993"/>
    <x v="2"/>
    <s v="Medium"/>
    <x v="0"/>
    <m/>
  </r>
  <r>
    <s v="AMT-40418-362"/>
    <x v="3"/>
    <x v="3"/>
    <x v="133"/>
    <s v="04513-76520-QO"/>
    <s v="L-D-1"/>
    <n v="1"/>
    <s v="Jacinthe Balsillie"/>
    <s v="jbalsillie46@princeton.edu"/>
    <x v="0"/>
    <s v="Lib"/>
    <s v="D"/>
    <n v="1"/>
    <n v="12.95"/>
    <n v="12.95"/>
    <x v="3"/>
    <s v="Dark"/>
    <x v="0"/>
    <m/>
  </r>
  <r>
    <s v="NFQ-23241-793"/>
    <x v="7"/>
    <x v="3"/>
    <x v="134"/>
    <s v="88446-59251-SQ"/>
    <s v="A-M-1"/>
    <n v="3"/>
    <s v="Quinton Fouracres"/>
    <s v=""/>
    <x v="2"/>
    <s v="Ara"/>
    <s v="M"/>
    <n v="1"/>
    <n v="11.25"/>
    <n v="33.75"/>
    <x v="2"/>
    <s v="Medium"/>
    <x v="0"/>
    <m/>
  </r>
  <r>
    <s v="JQK-64922-985"/>
    <x v="11"/>
    <x v="1"/>
    <x v="113"/>
    <s v="23779-10274-KN"/>
    <s v="R-M-2.5"/>
    <n v="3"/>
    <s v="Bettina Leffek"/>
    <s v="bleffek48@ning.com"/>
    <x v="1"/>
    <s v="Rob"/>
    <s v="M"/>
    <n v="2.5"/>
    <n v="22.884999999999998"/>
    <n v="68.655000000000001"/>
    <x v="0"/>
    <s v="Medium"/>
    <x v="0"/>
    <m/>
  </r>
  <r>
    <s v="YET-17732-678"/>
    <x v="1"/>
    <x v="1"/>
    <x v="135"/>
    <s v="57235-92842-DK"/>
    <s v="R-D-0.2"/>
    <n v="1"/>
    <s v="Hetti Penson"/>
    <s v=""/>
    <x v="0"/>
    <s v="Rob"/>
    <s v="D"/>
    <n v="0.2"/>
    <n v="2.6849999999999996"/>
    <n v="2.6849999999999996"/>
    <x v="0"/>
    <s v="Dark"/>
    <x v="1"/>
    <m/>
  </r>
  <r>
    <s v="NKW-24945-846"/>
    <x v="7"/>
    <x v="1"/>
    <x v="35"/>
    <s v="75977-30364-AY"/>
    <s v="A-D-2.5"/>
    <n v="5"/>
    <s v="Jocko Pray"/>
    <s v="jpray4a@youtube.com"/>
    <x v="2"/>
    <s v="Ara"/>
    <s v="D"/>
    <n v="2.5"/>
    <n v="22.884999999999998"/>
    <n v="114.42499999999998"/>
    <x v="2"/>
    <s v="Dark"/>
    <x v="1"/>
    <m/>
  </r>
  <r>
    <s v="VKA-82720-513"/>
    <x v="1"/>
    <x v="0"/>
    <x v="136"/>
    <s v="12299-30914-NG"/>
    <s v="A-M-2.5"/>
    <n v="6"/>
    <s v="Grete Holborn"/>
    <s v="gholborn4b@ow.ly"/>
    <x v="0"/>
    <s v="Ara"/>
    <s v="M"/>
    <n v="2.5"/>
    <n v="25.874999999999996"/>
    <n v="155.24999999999997"/>
    <x v="2"/>
    <s v="Medium"/>
    <x v="0"/>
    <m/>
  </r>
  <r>
    <s v="THA-60599-417"/>
    <x v="7"/>
    <x v="0"/>
    <x v="137"/>
    <s v="59971-35626-YJ"/>
    <s v="A-M-2.5"/>
    <n v="3"/>
    <s v="Fielding Keinrat"/>
    <s v="fkeinrat4c@dailymail.co.uk"/>
    <x v="2"/>
    <s v="Ara"/>
    <s v="M"/>
    <n v="2.5"/>
    <n v="25.874999999999996"/>
    <n v="77.624999999999986"/>
    <x v="2"/>
    <s v="Medium"/>
    <x v="0"/>
    <m/>
  </r>
  <r>
    <s v="MEK-39769-035"/>
    <x v="1"/>
    <x v="1"/>
    <x v="138"/>
    <s v="15380-76513-PS"/>
    <s v="R-D-2.5"/>
    <n v="3"/>
    <s v="Paulo Yea"/>
    <s v="pyea4d@aol.com"/>
    <x v="1"/>
    <s v="Rob"/>
    <s v="D"/>
    <n v="2.5"/>
    <n v="20.584999999999997"/>
    <n v="61.754999999999995"/>
    <x v="0"/>
    <s v="Dark"/>
    <x v="1"/>
    <m/>
  </r>
  <r>
    <s v="JAF-18294-750"/>
    <x v="0"/>
    <x v="0"/>
    <x v="139"/>
    <s v="73564-98204-EY"/>
    <s v="R-D-2.5"/>
    <n v="6"/>
    <s v="Say Risborough"/>
    <s v=""/>
    <x v="0"/>
    <s v="Rob"/>
    <s v="D"/>
    <n v="2.5"/>
    <n v="20.584999999999997"/>
    <n v="123.50999999999999"/>
    <x v="0"/>
    <s v="Dark"/>
    <x v="0"/>
    <m/>
  </r>
  <r>
    <s v="TME-59627-221"/>
    <x v="8"/>
    <x v="1"/>
    <x v="140"/>
    <s v="72282-40594-RX"/>
    <s v="L-L-2.5"/>
    <n v="6"/>
    <s v="Alexa Sizey"/>
    <s v=""/>
    <x v="1"/>
    <s v="Lib"/>
    <s v="L"/>
    <n v="2.5"/>
    <n v="36.454999999999998"/>
    <n v="218.73"/>
    <x v="3"/>
    <s v="Light"/>
    <x v="1"/>
    <m/>
  </r>
  <r>
    <s v="UDG-65353-824"/>
    <x v="4"/>
    <x v="3"/>
    <x v="141"/>
    <s v="17514-94165-RJ"/>
    <s v="E-M-0.5"/>
    <n v="4"/>
    <s v="Kari Swede"/>
    <s v="kswede4g@addthis.com"/>
    <x v="0"/>
    <s v="Exc"/>
    <s v="M"/>
    <n v="0.5"/>
    <n v="8.25"/>
    <n v="33"/>
    <x v="1"/>
    <s v="Medium"/>
    <x v="1"/>
    <m/>
  </r>
  <r>
    <s v="ENQ-42923-176"/>
    <x v="4"/>
    <x v="1"/>
    <x v="142"/>
    <s v="56248-75861-JX"/>
    <s v="A-L-0.5"/>
    <n v="3"/>
    <s v="Leontine Rubrow"/>
    <s v="lrubrow4h@microsoft.com"/>
    <x v="2"/>
    <s v="Ara"/>
    <s v="L"/>
    <n v="0.5"/>
    <n v="7.77"/>
    <n v="23.31"/>
    <x v="2"/>
    <s v="Light"/>
    <x v="1"/>
    <m/>
  </r>
  <r>
    <s v="CBT-55781-720"/>
    <x v="11"/>
    <x v="1"/>
    <x v="143"/>
    <s v="97855-54761-IS"/>
    <s v="E-D-0.5"/>
    <n v="3"/>
    <s v="Dottie Tift"/>
    <s v="dtift4i@netvibes.com"/>
    <x v="1"/>
    <s v="Exc"/>
    <s v="D"/>
    <n v="0.5"/>
    <n v="7.29"/>
    <n v="21.87"/>
    <x v="1"/>
    <s v="Dark"/>
    <x v="0"/>
    <m/>
  </r>
  <r>
    <s v="NEU-86533-016"/>
    <x v="1"/>
    <x v="0"/>
    <x v="144"/>
    <s v="96544-91644-IT"/>
    <s v="R-D-0.2"/>
    <n v="6"/>
    <s v="Gerardo Schonfeld"/>
    <s v="gschonfeld4j@oracle.com"/>
    <x v="0"/>
    <s v="Rob"/>
    <s v="D"/>
    <n v="0.2"/>
    <n v="2.6849999999999996"/>
    <n v="16.11"/>
    <x v="0"/>
    <s v="Dark"/>
    <x v="1"/>
    <m/>
  </r>
  <r>
    <s v="BYU-58154-603"/>
    <x v="9"/>
    <x v="3"/>
    <x v="145"/>
    <s v="51971-70393-QM"/>
    <s v="E-D-0.5"/>
    <n v="4"/>
    <s v="Claiborne Feye"/>
    <s v="cfeye4k@google.co.jp"/>
    <x v="1"/>
    <s v="Exc"/>
    <s v="D"/>
    <n v="0.5"/>
    <n v="7.29"/>
    <n v="29.16"/>
    <x v="1"/>
    <s v="Dark"/>
    <x v="1"/>
    <m/>
  </r>
  <r>
    <s v="EHJ-05910-257"/>
    <x v="10"/>
    <x v="1"/>
    <x v="146"/>
    <s v="06812-11924-IK"/>
    <s v="R-D-1"/>
    <n v="6"/>
    <s v="Mina Elstone"/>
    <s v=""/>
    <x v="0"/>
    <s v="Rob"/>
    <s v="D"/>
    <n v="1"/>
    <n v="8.9499999999999993"/>
    <n v="53.699999999999996"/>
    <x v="0"/>
    <s v="Dark"/>
    <x v="0"/>
    <m/>
  </r>
  <r>
    <s v="EIL-44855-309"/>
    <x v="6"/>
    <x v="1"/>
    <x v="147"/>
    <s v="59741-90220-OW"/>
    <s v="R-D-0.5"/>
    <n v="5"/>
    <s v="Sherman Mewrcik"/>
    <s v=""/>
    <x v="0"/>
    <s v="Rob"/>
    <s v="D"/>
    <n v="0.5"/>
    <n v="5.3699999999999992"/>
    <n v="26.849999999999994"/>
    <x v="0"/>
    <s v="Dark"/>
    <x v="0"/>
    <m/>
  </r>
  <r>
    <s v="HCA-87224-420"/>
    <x v="3"/>
    <x v="2"/>
    <x v="148"/>
    <s v="62682-27930-PD"/>
    <s v="E-M-0.5"/>
    <n v="2"/>
    <s v="Tamarah Fero"/>
    <s v="tfero4n@comsenz.com"/>
    <x v="2"/>
    <s v="Exc"/>
    <s v="M"/>
    <n v="0.5"/>
    <n v="8.25"/>
    <n v="16.5"/>
    <x v="1"/>
    <s v="Medium"/>
    <x v="0"/>
    <m/>
  </r>
  <r>
    <s v="ABO-29054-365"/>
    <x v="4"/>
    <x v="0"/>
    <x v="149"/>
    <s v="00256-19905-YG"/>
    <s v="A-M-0.5"/>
    <n v="6"/>
    <s v="Stanislaus Valsler"/>
    <s v=""/>
    <x v="1"/>
    <s v="Ara"/>
    <s v="M"/>
    <n v="0.5"/>
    <n v="6.75"/>
    <n v="40.5"/>
    <x v="2"/>
    <s v="Medium"/>
    <x v="1"/>
    <m/>
  </r>
  <r>
    <s v="TKN-58485-031"/>
    <x v="6"/>
    <x v="2"/>
    <x v="150"/>
    <s v="38890-22576-UI"/>
    <s v="R-D-1"/>
    <n v="2"/>
    <s v="Felita Dauney"/>
    <s v="fdauney4p@sphinn.com"/>
    <x v="2"/>
    <s v="Rob"/>
    <s v="D"/>
    <n v="1"/>
    <n v="8.9499999999999993"/>
    <n v="17.899999999999999"/>
    <x v="0"/>
    <s v="Dark"/>
    <x v="1"/>
    <m/>
  </r>
  <r>
    <s v="RCK-04069-371"/>
    <x v="7"/>
    <x v="1"/>
    <x v="151"/>
    <s v="94573-61802-PH"/>
    <s v="E-L-2.5"/>
    <n v="2"/>
    <s v="Serena Earley"/>
    <s v="searley4q@youku.com"/>
    <x v="2"/>
    <s v="Exc"/>
    <s v="L"/>
    <n v="2.5"/>
    <n v="34.154999999999994"/>
    <n v="68.309999999999988"/>
    <x v="1"/>
    <s v="Light"/>
    <x v="1"/>
    <m/>
  </r>
  <r>
    <s v="IRJ-67095-738"/>
    <x v="6"/>
    <x v="0"/>
    <x v="13"/>
    <s v="86447-02699-UT"/>
    <s v="E-M-2.5"/>
    <n v="2"/>
    <s v="Minny Chamberlayne"/>
    <s v="mchamberlayne4r@bigcartel.com"/>
    <x v="0"/>
    <s v="Exc"/>
    <s v="M"/>
    <n v="2.5"/>
    <n v="31.624999999999996"/>
    <n v="63.249999999999993"/>
    <x v="1"/>
    <s v="Medium"/>
    <x v="0"/>
    <m/>
  </r>
  <r>
    <s v="VEA-31961-977"/>
    <x v="9"/>
    <x v="1"/>
    <x v="79"/>
    <s v="51432-27169-KN"/>
    <s v="E-D-0.5"/>
    <n v="3"/>
    <s v="Bartholemy Flaherty"/>
    <s v="bflaherty4s@moonfruit.com"/>
    <x v="1"/>
    <s v="Exc"/>
    <s v="D"/>
    <n v="0.5"/>
    <n v="7.29"/>
    <n v="21.87"/>
    <x v="1"/>
    <s v="Dark"/>
    <x v="1"/>
    <m/>
  </r>
  <r>
    <s v="BAF-42286-205"/>
    <x v="1"/>
    <x v="2"/>
    <x v="152"/>
    <s v="43074-00987-PB"/>
    <s v="R-M-2.5"/>
    <n v="2"/>
    <s v="Oran Colbeck"/>
    <s v="ocolbeck4t@sina.com.cn"/>
    <x v="0"/>
    <s v="Rob"/>
    <s v="M"/>
    <n v="2.5"/>
    <n v="22.884999999999998"/>
    <n v="45.769999999999996"/>
    <x v="0"/>
    <s v="Medium"/>
    <x v="1"/>
    <m/>
  </r>
  <r>
    <s v="WOR-52762-511"/>
    <x v="9"/>
    <x v="0"/>
    <x v="153"/>
    <s v="04739-85772-QT"/>
    <s v="E-L-2.5"/>
    <n v="6"/>
    <s v="Elysee Sketch"/>
    <s v=""/>
    <x v="2"/>
    <s v="Exc"/>
    <s v="L"/>
    <n v="2.5"/>
    <n v="34.154999999999994"/>
    <n v="204.92999999999995"/>
    <x v="1"/>
    <s v="Light"/>
    <x v="0"/>
    <m/>
  </r>
  <r>
    <s v="ZWK-03995-815"/>
    <x v="8"/>
    <x v="1"/>
    <x v="154"/>
    <s v="28279-78469-YW"/>
    <s v="E-M-2.5"/>
    <n v="2"/>
    <s v="Ethelda Hobbing"/>
    <s v="ehobbing4v@nsw.gov.au"/>
    <x v="0"/>
    <s v="Exc"/>
    <s v="M"/>
    <n v="2.5"/>
    <n v="31.624999999999996"/>
    <n v="63.249999999999993"/>
    <x v="1"/>
    <s v="Medium"/>
    <x v="0"/>
    <m/>
  </r>
  <r>
    <s v="CKF-43291-846"/>
    <x v="6"/>
    <x v="3"/>
    <x v="155"/>
    <s v="91829-99544-DS"/>
    <s v="E-L-2.5"/>
    <n v="1"/>
    <s v="Odille Thynne"/>
    <s v="othynne4w@auda.org.au"/>
    <x v="1"/>
    <s v="Exc"/>
    <s v="L"/>
    <n v="2.5"/>
    <n v="34.154999999999994"/>
    <n v="34.154999999999994"/>
    <x v="1"/>
    <s v="Light"/>
    <x v="0"/>
    <m/>
  </r>
  <r>
    <s v="RMW-74160-339"/>
    <x v="7"/>
    <x v="3"/>
    <x v="156"/>
    <s v="38978-59582-JP"/>
    <s v="R-L-2.5"/>
    <n v="4"/>
    <s v="Emlynne Heining"/>
    <s v="eheining4x@flickr.com"/>
    <x v="0"/>
    <s v="Rob"/>
    <s v="L"/>
    <n v="2.5"/>
    <n v="27.484999999999996"/>
    <n v="109.93999999999998"/>
    <x v="0"/>
    <s v="Light"/>
    <x v="0"/>
    <m/>
  </r>
  <r>
    <s v="FMT-94584-786"/>
    <x v="7"/>
    <x v="0"/>
    <x v="22"/>
    <s v="86504-96610-BH"/>
    <s v="A-L-1"/>
    <n v="2"/>
    <s v="Katerina Melloi"/>
    <s v="kmelloi4y@imdb.com"/>
    <x v="2"/>
    <s v="Ara"/>
    <s v="L"/>
    <n v="1"/>
    <n v="12.95"/>
    <n v="25.9"/>
    <x v="2"/>
    <s v="Light"/>
    <x v="1"/>
    <m/>
  </r>
  <r>
    <s v="NWT-78222-575"/>
    <x v="9"/>
    <x v="0"/>
    <x v="157"/>
    <s v="75986-98864-EZ"/>
    <s v="A-D-0.2"/>
    <n v="1"/>
    <s v="Tiffany Scardafield"/>
    <s v=""/>
    <x v="1"/>
    <s v="Ara"/>
    <s v="D"/>
    <n v="0.2"/>
    <n v="2.9849999999999999"/>
    <n v="2.9849999999999999"/>
    <x v="2"/>
    <s v="Dark"/>
    <x v="1"/>
    <m/>
  </r>
  <r>
    <s v="EOI-02511-919"/>
    <x v="6"/>
    <x v="3"/>
    <x v="158"/>
    <s v="66776-88682-RG"/>
    <s v="E-L-0.2"/>
    <n v="5"/>
    <s v="Abrahan Mussen"/>
    <s v="amussen50@51.la"/>
    <x v="0"/>
    <s v="Exc"/>
    <s v="L"/>
    <n v="0.2"/>
    <n v="4.4550000000000001"/>
    <n v="22.274999999999999"/>
    <x v="1"/>
    <s v="Light"/>
    <x v="1"/>
    <m/>
  </r>
  <r>
    <s v="EOI-02511-919"/>
    <x v="6"/>
    <x v="3"/>
    <x v="158"/>
    <s v="66776-88682-RG"/>
    <s v="A-D-0.5"/>
    <n v="5"/>
    <s v="Abrahan Mussen"/>
    <s v="amussen50@51.la"/>
    <x v="0"/>
    <s v="Ara"/>
    <s v="D"/>
    <n v="0.5"/>
    <n v="5.97"/>
    <n v="29.849999999999998"/>
    <x v="2"/>
    <s v="Dark"/>
    <x v="1"/>
    <m/>
  </r>
  <r>
    <s v="UCT-03935-589"/>
    <x v="6"/>
    <x v="1"/>
    <x v="78"/>
    <s v="85851-78384-DM"/>
    <s v="R-D-0.5"/>
    <n v="6"/>
    <s v="Anny Mundford"/>
    <s v="amundford52@nbcnews.com"/>
    <x v="0"/>
    <s v="Rob"/>
    <s v="D"/>
    <n v="0.5"/>
    <n v="5.3699999999999992"/>
    <n v="32.22"/>
    <x v="0"/>
    <s v="Dark"/>
    <x v="1"/>
    <m/>
  </r>
  <r>
    <s v="SBI-60013-494"/>
    <x v="11"/>
    <x v="1"/>
    <x v="159"/>
    <s v="55232-81621-BX"/>
    <s v="E-M-0.2"/>
    <n v="2"/>
    <s v="Tory Walas"/>
    <s v="twalas53@google.ca"/>
    <x v="1"/>
    <s v="Exc"/>
    <s v="M"/>
    <n v="0.2"/>
    <n v="4.125"/>
    <n v="8.25"/>
    <x v="1"/>
    <s v="Medium"/>
    <x v="1"/>
    <m/>
  </r>
  <r>
    <s v="QRA-73277-814"/>
    <x v="2"/>
    <x v="1"/>
    <x v="160"/>
    <s v="80310-92912-JA"/>
    <s v="A-L-0.5"/>
    <n v="4"/>
    <s v="Isa Blazewicz"/>
    <s v="iblazewicz54@thetimes.co.uk"/>
    <x v="2"/>
    <s v="Ara"/>
    <s v="L"/>
    <n v="0.5"/>
    <n v="7.77"/>
    <n v="31.08"/>
    <x v="2"/>
    <s v="Light"/>
    <x v="1"/>
    <m/>
  </r>
  <r>
    <s v="EQE-31648-909"/>
    <x v="4"/>
    <x v="0"/>
    <x v="161"/>
    <s v="19821-05175-WZ"/>
    <s v="E-D-0.5"/>
    <n v="5"/>
    <s v="Angie Rizzetti"/>
    <s v="arizzetti55@naver.com"/>
    <x v="0"/>
    <s v="Exc"/>
    <s v="D"/>
    <n v="0.5"/>
    <n v="7.29"/>
    <n v="36.450000000000003"/>
    <x v="1"/>
    <s v="Dark"/>
    <x v="0"/>
    <m/>
  </r>
  <r>
    <s v="QOO-24615-950"/>
    <x v="3"/>
    <x v="0"/>
    <x v="162"/>
    <s v="01338-83217-GV"/>
    <s v="R-M-2.5"/>
    <n v="3"/>
    <s v="Mord Meriet"/>
    <s v="mmeriet56@noaa.gov"/>
    <x v="0"/>
    <s v="Rob"/>
    <s v="M"/>
    <n v="2.5"/>
    <n v="22.884999999999998"/>
    <n v="68.655000000000001"/>
    <x v="0"/>
    <s v="Medium"/>
    <x v="1"/>
    <m/>
  </r>
  <r>
    <s v="WDV-73864-037"/>
    <x v="6"/>
    <x v="2"/>
    <x v="70"/>
    <s v="66044-25298-TA"/>
    <s v="L-M-0.5"/>
    <n v="2"/>
    <s v="Lawrence Pratt"/>
    <s v="lpratt57@netvibes.com"/>
    <x v="2"/>
    <s v="Lib"/>
    <s v="M"/>
    <n v="0.5"/>
    <n v="8.73"/>
    <n v="17.46"/>
    <x v="3"/>
    <s v="Medium"/>
    <x v="0"/>
    <m/>
  </r>
  <r>
    <s v="PKR-88575-066"/>
    <x v="5"/>
    <x v="2"/>
    <x v="163"/>
    <s v="28728-47861-TZ"/>
    <s v="E-L-0.2"/>
    <n v="3"/>
    <s v="Astrix Kitchingham"/>
    <s v="akitchingham58@com.com"/>
    <x v="2"/>
    <s v="Exc"/>
    <s v="L"/>
    <n v="0.2"/>
    <n v="4.4550000000000001"/>
    <n v="13.365"/>
    <x v="1"/>
    <s v="Light"/>
    <x v="0"/>
    <m/>
  </r>
  <r>
    <s v="BWR-85735-955"/>
    <x v="9"/>
    <x v="0"/>
    <x v="153"/>
    <s v="32638-38620-AX"/>
    <s v="L-M-1"/>
    <n v="3"/>
    <s v="Burnard Bartholin"/>
    <s v="bbartholin59@xinhuanet.com"/>
    <x v="2"/>
    <s v="Lib"/>
    <s v="M"/>
    <n v="1"/>
    <n v="14.55"/>
    <n v="43.650000000000006"/>
    <x v="3"/>
    <s v="Medium"/>
    <x v="0"/>
    <m/>
  </r>
  <r>
    <s v="YFX-64795-136"/>
    <x v="4"/>
    <x v="3"/>
    <x v="164"/>
    <s v="83163-65741-IH"/>
    <s v="L-M-2.5"/>
    <n v="1"/>
    <s v="Madelene Prinn"/>
    <s v="mprinn5a@usa.gov"/>
    <x v="0"/>
    <s v="Lib"/>
    <s v="M"/>
    <n v="2.5"/>
    <n v="33.464999999999996"/>
    <n v="33.464999999999996"/>
    <x v="3"/>
    <s v="Medium"/>
    <x v="0"/>
    <m/>
  </r>
  <r>
    <s v="DDO-71442-967"/>
    <x v="8"/>
    <x v="0"/>
    <x v="165"/>
    <s v="89422-58281-FD"/>
    <s v="L-D-0.2"/>
    <n v="5"/>
    <s v="Alisun Baudino"/>
    <s v="abaudino5b@netvibes.com"/>
    <x v="2"/>
    <s v="Lib"/>
    <s v="D"/>
    <n v="0.2"/>
    <n v="3.8849999999999998"/>
    <n v="19.424999999999997"/>
    <x v="3"/>
    <s v="Dark"/>
    <x v="0"/>
    <m/>
  </r>
  <r>
    <s v="ILQ-11027-588"/>
    <x v="6"/>
    <x v="3"/>
    <x v="166"/>
    <s v="76293-30918-DQ"/>
    <s v="E-D-1"/>
    <n v="6"/>
    <s v="Philipa Petrushanko"/>
    <s v="ppetrushanko5c@blinklist.com"/>
    <x v="1"/>
    <s v="Exc"/>
    <s v="D"/>
    <n v="1"/>
    <n v="12.15"/>
    <n v="72.900000000000006"/>
    <x v="1"/>
    <s v="Dark"/>
    <x v="0"/>
    <m/>
  </r>
  <r>
    <s v="KRZ-13868-122"/>
    <x v="6"/>
    <x v="2"/>
    <x v="167"/>
    <s v="86779-84838-EJ"/>
    <s v="E-L-1"/>
    <n v="2"/>
    <s v="Kimberli Mustchin"/>
    <s v=""/>
    <x v="0"/>
    <s v="Exc"/>
    <s v="L"/>
    <n v="1"/>
    <n v="14.85"/>
    <n v="29.7"/>
    <x v="1"/>
    <s v="Light"/>
    <x v="1"/>
    <m/>
  </r>
  <r>
    <s v="VRM-93594-914"/>
    <x v="2"/>
    <x v="1"/>
    <x v="168"/>
    <s v="66806-41795-MX"/>
    <s v="E-D-0.5"/>
    <n v="5"/>
    <s v="Emlynne Laird"/>
    <s v="elaird5e@bing.com"/>
    <x v="1"/>
    <s v="Exc"/>
    <s v="D"/>
    <n v="0.5"/>
    <n v="7.29"/>
    <n v="36.450000000000003"/>
    <x v="1"/>
    <s v="Dark"/>
    <x v="1"/>
    <m/>
  </r>
  <r>
    <s v="HXL-22497-359"/>
    <x v="3"/>
    <x v="0"/>
    <x v="169"/>
    <s v="64875-71224-UI"/>
    <s v="A-L-1"/>
    <n v="3"/>
    <s v="Marlena Howsden"/>
    <s v="mhowsden5f@infoseek.co.jp"/>
    <x v="0"/>
    <s v="Ara"/>
    <s v="L"/>
    <n v="1"/>
    <n v="12.95"/>
    <n v="38.849999999999994"/>
    <x v="2"/>
    <s v="Light"/>
    <x v="1"/>
    <m/>
  </r>
  <r>
    <s v="NOP-21394-646"/>
    <x v="5"/>
    <x v="1"/>
    <x v="170"/>
    <s v="16982-35708-BZ"/>
    <s v="E-L-0.5"/>
    <n v="6"/>
    <s v="Nealson Cuttler"/>
    <s v="ncuttler5g@parallels.com"/>
    <x v="2"/>
    <s v="Exc"/>
    <s v="L"/>
    <n v="0.5"/>
    <n v="8.91"/>
    <n v="53.46"/>
    <x v="1"/>
    <s v="Light"/>
    <x v="1"/>
    <m/>
  </r>
  <r>
    <s v="NOP-21394-646"/>
    <x v="5"/>
    <x v="1"/>
    <x v="170"/>
    <s v="16982-35708-BZ"/>
    <s v="L-D-2.5"/>
    <n v="2"/>
    <s v="Nealson Cuttler"/>
    <s v="ncuttler5g@parallels.com"/>
    <x v="2"/>
    <s v="Lib"/>
    <s v="D"/>
    <n v="2.5"/>
    <n v="29.784999999999997"/>
    <n v="59.569999999999993"/>
    <x v="3"/>
    <s v="Dark"/>
    <x v="1"/>
    <m/>
  </r>
  <r>
    <s v="NOP-21394-646"/>
    <x v="5"/>
    <x v="1"/>
    <x v="170"/>
    <s v="16982-35708-BZ"/>
    <s v="L-D-2.5"/>
    <n v="3"/>
    <s v="Nealson Cuttler"/>
    <s v="ncuttler5g@parallels.com"/>
    <x v="2"/>
    <s v="Lib"/>
    <s v="D"/>
    <n v="2.5"/>
    <n v="29.784999999999997"/>
    <n v="89.35499999999999"/>
    <x v="3"/>
    <s v="Dark"/>
    <x v="1"/>
    <m/>
  </r>
  <r>
    <s v="NOP-21394-646"/>
    <x v="5"/>
    <x v="1"/>
    <x v="170"/>
    <s v="16982-35708-BZ"/>
    <s v="L-L-0.5"/>
    <n v="4"/>
    <s v="Nealson Cuttler"/>
    <s v="ncuttler5g@parallels.com"/>
    <x v="2"/>
    <s v="Lib"/>
    <s v="L"/>
    <n v="0.5"/>
    <n v="9.51"/>
    <n v="38.04"/>
    <x v="3"/>
    <s v="Light"/>
    <x v="1"/>
    <m/>
  </r>
  <r>
    <s v="NOP-21394-646"/>
    <x v="5"/>
    <x v="1"/>
    <x v="170"/>
    <s v="16982-35708-BZ"/>
    <s v="E-M-1"/>
    <n v="3"/>
    <s v="Nealson Cuttler"/>
    <s v="ncuttler5g@parallels.com"/>
    <x v="2"/>
    <s v="Exc"/>
    <s v="M"/>
    <n v="1"/>
    <n v="13.75"/>
    <n v="41.25"/>
    <x v="1"/>
    <s v="Medium"/>
    <x v="1"/>
    <m/>
  </r>
  <r>
    <s v="FTV-77095-168"/>
    <x v="8"/>
    <x v="1"/>
    <x v="171"/>
    <s v="66708-26678-QK"/>
    <s v="L-L-0.5"/>
    <n v="6"/>
    <s v="Adriana Lazarus"/>
    <s v=""/>
    <x v="0"/>
    <s v="Lib"/>
    <s v="L"/>
    <n v="0.5"/>
    <n v="9.51"/>
    <n v="57.06"/>
    <x v="3"/>
    <s v="Light"/>
    <x v="1"/>
    <m/>
  </r>
  <r>
    <s v="BOR-02906-411"/>
    <x v="7"/>
    <x v="1"/>
    <x v="172"/>
    <s v="08743-09057-OO"/>
    <s v="L-D-2.5"/>
    <n v="6"/>
    <s v="Tallie felip"/>
    <s v="tfelip5m@typepad.com"/>
    <x v="2"/>
    <s v="Lib"/>
    <s v="D"/>
    <n v="2.5"/>
    <n v="29.784999999999997"/>
    <n v="178.70999999999998"/>
    <x v="3"/>
    <s v="Dark"/>
    <x v="0"/>
    <m/>
  </r>
  <r>
    <s v="WMP-68847-770"/>
    <x v="10"/>
    <x v="2"/>
    <x v="173"/>
    <s v="37490-01572-JW"/>
    <s v="L-L-0.2"/>
    <n v="2"/>
    <s v="Vanna Le - Count"/>
    <s v="vle5n@disqus.com"/>
    <x v="1"/>
    <s v="Lib"/>
    <s v="L"/>
    <n v="0.2"/>
    <n v="4.7549999999999999"/>
    <n v="9.51"/>
    <x v="3"/>
    <s v="Light"/>
    <x v="1"/>
    <m/>
  </r>
  <r>
    <s v="TMO-22785-872"/>
    <x v="2"/>
    <x v="3"/>
    <x v="174"/>
    <s v="01811-60350-CU"/>
    <s v="E-M-1"/>
    <n v="6"/>
    <s v="Sarette Ducarel"/>
    <s v=""/>
    <x v="0"/>
    <s v="Exc"/>
    <s v="M"/>
    <n v="1"/>
    <n v="13.75"/>
    <n v="82.5"/>
    <x v="1"/>
    <s v="Medium"/>
    <x v="1"/>
    <m/>
  </r>
  <r>
    <s v="TJG-73587-353"/>
    <x v="10"/>
    <x v="3"/>
    <x v="175"/>
    <s v="24766-58139-GT"/>
    <s v="R-D-0.2"/>
    <n v="3"/>
    <s v="Kendra Glison"/>
    <s v=""/>
    <x v="2"/>
    <s v="Rob"/>
    <s v="D"/>
    <n v="0.2"/>
    <n v="2.6849999999999996"/>
    <n v="8.0549999999999997"/>
    <x v="0"/>
    <s v="Dark"/>
    <x v="0"/>
    <m/>
  </r>
  <r>
    <s v="OOU-61343-455"/>
    <x v="4"/>
    <x v="1"/>
    <x v="176"/>
    <s v="90123-70970-NY"/>
    <s v="A-M-1"/>
    <n v="2"/>
    <s v="Nertie Poolman"/>
    <s v="npoolman5q@howstuffworks.com"/>
    <x v="0"/>
    <s v="Ara"/>
    <s v="M"/>
    <n v="1"/>
    <n v="11.25"/>
    <n v="22.5"/>
    <x v="2"/>
    <s v="Medium"/>
    <x v="1"/>
    <m/>
  </r>
  <r>
    <s v="RMA-08327-369"/>
    <x v="4"/>
    <x v="1"/>
    <x v="142"/>
    <s v="93809-05424-MG"/>
    <s v="A-M-0.5"/>
    <n v="6"/>
    <s v="Orbadiah Duny"/>
    <s v="oduny5r@constantcontact.com"/>
    <x v="2"/>
    <s v="Ara"/>
    <s v="M"/>
    <n v="0.5"/>
    <n v="6.75"/>
    <n v="40.5"/>
    <x v="2"/>
    <s v="Medium"/>
    <x v="0"/>
    <m/>
  </r>
  <r>
    <s v="SFB-97929-779"/>
    <x v="8"/>
    <x v="2"/>
    <x v="177"/>
    <s v="85425-33494-HQ"/>
    <s v="E-D-0.5"/>
    <n v="2"/>
    <s v="Constance Halfhide"/>
    <s v="chalfhide5s@google.ru"/>
    <x v="1"/>
    <s v="Exc"/>
    <s v="D"/>
    <n v="0.5"/>
    <n v="7.29"/>
    <n v="14.58"/>
    <x v="1"/>
    <s v="Dark"/>
    <x v="0"/>
    <m/>
  </r>
  <r>
    <s v="AUP-10128-606"/>
    <x v="7"/>
    <x v="3"/>
    <x v="178"/>
    <s v="54387-64897-XC"/>
    <s v="A-M-0.5"/>
    <n v="1"/>
    <s v="Fransisco Malecky"/>
    <s v="fmalecky5t@list-manage.com"/>
    <x v="2"/>
    <s v="Ara"/>
    <s v="M"/>
    <n v="0.5"/>
    <n v="6.75"/>
    <n v="6.75"/>
    <x v="2"/>
    <s v="Medium"/>
    <x v="1"/>
    <m/>
  </r>
  <r>
    <s v="YTW-40242-005"/>
    <x v="7"/>
    <x v="0"/>
    <x v="179"/>
    <s v="01035-70465-UO"/>
    <s v="L-D-1"/>
    <n v="4"/>
    <s v="Anselma Attwater"/>
    <s v="aattwater5u@wikia.com"/>
    <x v="0"/>
    <s v="Lib"/>
    <s v="D"/>
    <n v="1"/>
    <n v="12.95"/>
    <n v="51.8"/>
    <x v="3"/>
    <s v="Dark"/>
    <x v="0"/>
    <m/>
  </r>
  <r>
    <s v="PRP-53390-819"/>
    <x v="6"/>
    <x v="1"/>
    <x v="180"/>
    <s v="84260-39432-ML"/>
    <s v="E-L-0.5"/>
    <n v="6"/>
    <s v="Minette Whellans"/>
    <s v="mwhellans5v@mapquest.com"/>
    <x v="0"/>
    <s v="Exc"/>
    <s v="L"/>
    <n v="0.5"/>
    <n v="8.91"/>
    <n v="53.46"/>
    <x v="1"/>
    <s v="Light"/>
    <x v="1"/>
    <m/>
  </r>
  <r>
    <s v="GSJ-01065-125"/>
    <x v="6"/>
    <x v="3"/>
    <x v="181"/>
    <s v="69779-40609-RS"/>
    <s v="E-D-0.2"/>
    <n v="4"/>
    <s v="Dael Camilletti"/>
    <s v="dcamilletti5w@businesswire.com"/>
    <x v="1"/>
    <s v="Exc"/>
    <s v="D"/>
    <n v="0.2"/>
    <n v="3.645"/>
    <n v="14.58"/>
    <x v="1"/>
    <s v="Dark"/>
    <x v="0"/>
    <m/>
  </r>
  <r>
    <s v="YQU-65147-580"/>
    <x v="6"/>
    <x v="2"/>
    <x v="182"/>
    <s v="80247-70000-HT"/>
    <s v="R-D-2.5"/>
    <n v="2"/>
    <s v="Emiline Galgey"/>
    <s v="egalgey5x@wufoo.com"/>
    <x v="0"/>
    <s v="Rob"/>
    <s v="D"/>
    <n v="2.5"/>
    <n v="20.584999999999997"/>
    <n v="41.169999999999995"/>
    <x v="0"/>
    <s v="Dark"/>
    <x v="1"/>
    <m/>
  </r>
  <r>
    <s v="QPM-95832-683"/>
    <x v="11"/>
    <x v="0"/>
    <x v="183"/>
    <s v="35058-04550-VC"/>
    <s v="L-L-1"/>
    <n v="2"/>
    <s v="Murdock Hame"/>
    <s v="mhame5y@newsvine.com"/>
    <x v="1"/>
    <s v="Lib"/>
    <s v="L"/>
    <n v="1"/>
    <n v="15.85"/>
    <n v="31.7"/>
    <x v="3"/>
    <s v="Light"/>
    <x v="1"/>
    <m/>
  </r>
  <r>
    <s v="BNQ-88920-567"/>
    <x v="9"/>
    <x v="0"/>
    <x v="184"/>
    <s v="27226-53717-SY"/>
    <s v="L-D-0.2"/>
    <n v="6"/>
    <s v="Ilka Gurnee"/>
    <s v="igurnee5z@usnews.com"/>
    <x v="2"/>
    <s v="Lib"/>
    <s v="D"/>
    <n v="0.2"/>
    <n v="3.8849999999999998"/>
    <n v="23.31"/>
    <x v="3"/>
    <s v="Dark"/>
    <x v="1"/>
    <m/>
  </r>
  <r>
    <s v="PUX-47906-110"/>
    <x v="7"/>
    <x v="1"/>
    <x v="185"/>
    <s v="02002-98725-CH"/>
    <s v="L-M-1"/>
    <n v="4"/>
    <s v="Alfy Snowding"/>
    <s v="asnowding60@comsenz.com"/>
    <x v="0"/>
    <s v="Lib"/>
    <s v="M"/>
    <n v="1"/>
    <n v="14.55"/>
    <n v="58.2"/>
    <x v="3"/>
    <s v="Medium"/>
    <x v="0"/>
    <m/>
  </r>
  <r>
    <s v="COL-72079-610"/>
    <x v="9"/>
    <x v="3"/>
    <x v="186"/>
    <s v="38487-01549-MV"/>
    <s v="E-L-0.5"/>
    <n v="4"/>
    <s v="Godfry Poinsett"/>
    <s v="gpoinsett61@berkeley.edu"/>
    <x v="1"/>
    <s v="Exc"/>
    <s v="L"/>
    <n v="0.5"/>
    <n v="8.91"/>
    <n v="35.64"/>
    <x v="1"/>
    <s v="Light"/>
    <x v="1"/>
    <m/>
  </r>
  <r>
    <s v="LBC-45686-819"/>
    <x v="5"/>
    <x v="1"/>
    <x v="187"/>
    <s v="98573-41811-EQ"/>
    <s v="A-M-1"/>
    <n v="5"/>
    <s v="Rem Furman"/>
    <s v="rfurman62@t.co"/>
    <x v="1"/>
    <s v="Ara"/>
    <s v="M"/>
    <n v="1"/>
    <n v="11.25"/>
    <n v="56.25"/>
    <x v="2"/>
    <s v="Medium"/>
    <x v="0"/>
    <m/>
  </r>
  <r>
    <s v="BLQ-03709-265"/>
    <x v="3"/>
    <x v="2"/>
    <x v="148"/>
    <s v="72463-75685-MV"/>
    <s v="R-L-0.2"/>
    <n v="2"/>
    <s v="Charis Crosier"/>
    <s v="ccrosier63@xrea.com"/>
    <x v="0"/>
    <s v="Rob"/>
    <s v="L"/>
    <n v="0.2"/>
    <n v="3.5849999999999995"/>
    <n v="7.169999999999999"/>
    <x v="0"/>
    <s v="Light"/>
    <x v="1"/>
    <m/>
  </r>
  <r>
    <s v="BLQ-03709-265"/>
    <x v="3"/>
    <x v="2"/>
    <x v="148"/>
    <s v="72463-75685-MV"/>
    <s v="R-M-0.2"/>
    <n v="2"/>
    <s v="Charis Crosier"/>
    <s v="ccrosier63@xrea.com"/>
    <x v="0"/>
    <s v="Rob"/>
    <s v="M"/>
    <n v="0.2"/>
    <n v="2.9849999999999999"/>
    <n v="5.97"/>
    <x v="0"/>
    <s v="Medium"/>
    <x v="1"/>
    <m/>
  </r>
  <r>
    <s v="VFZ-91673-181"/>
    <x v="11"/>
    <x v="1"/>
    <x v="188"/>
    <s v="10225-91535-AI"/>
    <s v="A-L-1"/>
    <n v="6"/>
    <s v="Lenka Rushmer"/>
    <s v="lrushmer65@europa.eu"/>
    <x v="0"/>
    <s v="Ara"/>
    <s v="L"/>
    <n v="1"/>
    <n v="12.95"/>
    <n v="77.699999999999989"/>
    <x v="2"/>
    <s v="Light"/>
    <x v="0"/>
    <m/>
  </r>
  <r>
    <s v="WKD-81956-870"/>
    <x v="0"/>
    <x v="3"/>
    <x v="189"/>
    <s v="48090-06534-HI"/>
    <s v="L-D-0.5"/>
    <n v="3"/>
    <s v="Waneta Edinborough"/>
    <s v="wedinborough66@github.io"/>
    <x v="0"/>
    <s v="Lib"/>
    <s v="D"/>
    <n v="0.5"/>
    <n v="7.77"/>
    <n v="23.31"/>
    <x v="3"/>
    <s v="Dark"/>
    <x v="1"/>
    <m/>
  </r>
  <r>
    <s v="TNI-91067-006"/>
    <x v="7"/>
    <x v="3"/>
    <x v="190"/>
    <s v="80444-58185-FX"/>
    <s v="E-L-1"/>
    <n v="4"/>
    <s v="Bobbe Piggott"/>
    <s v=""/>
    <x v="2"/>
    <s v="Exc"/>
    <s v="L"/>
    <n v="1"/>
    <n v="14.85"/>
    <n v="59.4"/>
    <x v="1"/>
    <s v="Light"/>
    <x v="0"/>
    <m/>
  </r>
  <r>
    <s v="IZA-61469-812"/>
    <x v="4"/>
    <x v="3"/>
    <x v="191"/>
    <s v="13561-92774-WP"/>
    <s v="L-D-2.5"/>
    <n v="4"/>
    <s v="Ketty Bromehead"/>
    <s v="kbromehead68@un.org"/>
    <x v="0"/>
    <s v="Lib"/>
    <s v="D"/>
    <n v="2.5"/>
    <n v="29.784999999999997"/>
    <n v="119.13999999999999"/>
    <x v="3"/>
    <s v="Dark"/>
    <x v="0"/>
    <m/>
  </r>
  <r>
    <s v="PSS-22466-862"/>
    <x v="5"/>
    <x v="1"/>
    <x v="192"/>
    <s v="11550-78378-GE"/>
    <s v="R-L-0.2"/>
    <n v="4"/>
    <s v="Elsbeth Westerman"/>
    <s v="ewesterman69@si.edu"/>
    <x v="1"/>
    <s v="Rob"/>
    <s v="L"/>
    <n v="0.2"/>
    <n v="3.5849999999999995"/>
    <n v="14.339999999999998"/>
    <x v="0"/>
    <s v="Light"/>
    <x v="1"/>
    <m/>
  </r>
  <r>
    <s v="REH-56504-397"/>
    <x v="10"/>
    <x v="3"/>
    <x v="193"/>
    <s v="90961-35603-RP"/>
    <s v="A-M-2.5"/>
    <n v="5"/>
    <s v="Anabelle Hutchens"/>
    <s v="ahutchens6a@amazonaws.com"/>
    <x v="0"/>
    <s v="Ara"/>
    <s v="M"/>
    <n v="2.5"/>
    <n v="25.874999999999996"/>
    <n v="129.37499999999997"/>
    <x v="2"/>
    <s v="Medium"/>
    <x v="1"/>
    <m/>
  </r>
  <r>
    <s v="ALA-62598-016"/>
    <x v="10"/>
    <x v="3"/>
    <x v="194"/>
    <s v="57145-03803-ZL"/>
    <s v="R-D-0.2"/>
    <n v="6"/>
    <s v="Noak Wyvill"/>
    <s v="nwyvill6b@naver.com"/>
    <x v="2"/>
    <s v="Rob"/>
    <s v="D"/>
    <n v="0.2"/>
    <n v="2.6849999999999996"/>
    <n v="16.11"/>
    <x v="0"/>
    <s v="Dark"/>
    <x v="0"/>
    <m/>
  </r>
  <r>
    <s v="EYE-70374-835"/>
    <x v="1"/>
    <x v="1"/>
    <x v="195"/>
    <s v="89115-11966-VF"/>
    <s v="R-L-0.2"/>
    <n v="5"/>
    <s v="Beltran Mathon"/>
    <s v="bmathon6c@barnesandnoble.com"/>
    <x v="0"/>
    <s v="Rob"/>
    <s v="L"/>
    <n v="0.2"/>
    <n v="3.5849999999999995"/>
    <n v="17.924999999999997"/>
    <x v="0"/>
    <s v="Light"/>
    <x v="1"/>
    <m/>
  </r>
  <r>
    <s v="CCZ-19589-212"/>
    <x v="6"/>
    <x v="1"/>
    <x v="196"/>
    <s v="05754-41702-FG"/>
    <s v="L-M-0.2"/>
    <n v="2"/>
    <s v="Kristos Streight"/>
    <s v="kstreight6d@about.com"/>
    <x v="2"/>
    <s v="Lib"/>
    <s v="M"/>
    <n v="0.2"/>
    <n v="4.3650000000000002"/>
    <n v="8.73"/>
    <x v="3"/>
    <s v="Medium"/>
    <x v="1"/>
    <m/>
  </r>
  <r>
    <s v="BPT-83989-157"/>
    <x v="7"/>
    <x v="1"/>
    <x v="197"/>
    <s v="84269-49816-ML"/>
    <s v="A-M-2.5"/>
    <n v="2"/>
    <s v="Portie Cutchie"/>
    <s v="pcutchie6e@globo.com"/>
    <x v="1"/>
    <s v="Ara"/>
    <s v="M"/>
    <n v="2.5"/>
    <n v="25.874999999999996"/>
    <n v="51.749999999999993"/>
    <x v="2"/>
    <s v="Medium"/>
    <x v="1"/>
    <m/>
  </r>
  <r>
    <s v="YFH-87456-208"/>
    <x v="1"/>
    <x v="0"/>
    <x v="198"/>
    <s v="23600-98432-ME"/>
    <s v="L-M-0.2"/>
    <n v="2"/>
    <s v="Sinclare Edsell"/>
    <s v=""/>
    <x v="0"/>
    <s v="Lib"/>
    <s v="M"/>
    <n v="0.2"/>
    <n v="4.3650000000000002"/>
    <n v="8.73"/>
    <x v="3"/>
    <s v="Medium"/>
    <x v="0"/>
    <m/>
  </r>
  <r>
    <s v="JLN-14700-924"/>
    <x v="1"/>
    <x v="3"/>
    <x v="199"/>
    <s v="79058-02767-CP"/>
    <s v="L-L-0.2"/>
    <n v="5"/>
    <s v="Conny Gheraldi"/>
    <s v="cgheraldi6g@opera.com"/>
    <x v="2"/>
    <s v="Lib"/>
    <s v="L"/>
    <n v="0.2"/>
    <n v="4.7549999999999999"/>
    <n v="23.774999999999999"/>
    <x v="3"/>
    <s v="Light"/>
    <x v="1"/>
    <m/>
  </r>
  <r>
    <s v="JVW-22582-137"/>
    <x v="6"/>
    <x v="1"/>
    <x v="200"/>
    <s v="89208-74646-UK"/>
    <s v="E-M-0.2"/>
    <n v="5"/>
    <s v="Beryle Kenwell"/>
    <s v="bkenwell6h@over-blog.com"/>
    <x v="0"/>
    <s v="Exc"/>
    <s v="M"/>
    <n v="0.2"/>
    <n v="4.125"/>
    <n v="20.625"/>
    <x v="1"/>
    <s v="Medium"/>
    <x v="1"/>
    <m/>
  </r>
  <r>
    <s v="LAA-41879-001"/>
    <x v="10"/>
    <x v="2"/>
    <x v="201"/>
    <s v="11408-81032-UR"/>
    <s v="L-L-2.5"/>
    <n v="2"/>
    <s v="Tomas Sutty"/>
    <s v="tsutty6i@google.es"/>
    <x v="2"/>
    <s v="Lib"/>
    <s v="L"/>
    <n v="2.5"/>
    <n v="36.454999999999998"/>
    <n v="72.91"/>
    <x v="3"/>
    <s v="Light"/>
    <x v="1"/>
    <m/>
  </r>
  <r>
    <s v="BRV-64870-915"/>
    <x v="8"/>
    <x v="0"/>
    <x v="202"/>
    <s v="32070-55528-UG"/>
    <s v="L-L-2.5"/>
    <n v="5"/>
    <s v="Samuele Ales0"/>
    <s v=""/>
    <x v="1"/>
    <s v="Lib"/>
    <s v="L"/>
    <n v="2.5"/>
    <n v="36.454999999999998"/>
    <n v="182.27499999999998"/>
    <x v="3"/>
    <s v="Light"/>
    <x v="1"/>
    <m/>
  </r>
  <r>
    <s v="RGJ-12544-083"/>
    <x v="10"/>
    <x v="3"/>
    <x v="203"/>
    <s v="48873-84433-PN"/>
    <s v="L-D-2.5"/>
    <n v="3"/>
    <s v="Carlie Harce"/>
    <s v="charce6k@cafepress.com"/>
    <x v="1"/>
    <s v="Lib"/>
    <s v="D"/>
    <n v="2.5"/>
    <n v="29.784999999999997"/>
    <n v="89.35499999999999"/>
    <x v="3"/>
    <s v="Dark"/>
    <x v="1"/>
    <m/>
  </r>
  <r>
    <s v="JJX-83339-346"/>
    <x v="4"/>
    <x v="2"/>
    <x v="204"/>
    <s v="32928-18158-OW"/>
    <s v="R-L-0.2"/>
    <n v="2"/>
    <s v="Craggy Bril"/>
    <s v=""/>
    <x v="0"/>
    <s v="Rob"/>
    <s v="L"/>
    <n v="0.2"/>
    <n v="3.5849999999999995"/>
    <n v="7.169999999999999"/>
    <x v="0"/>
    <s v="Light"/>
    <x v="0"/>
    <m/>
  </r>
  <r>
    <s v="BIU-21970-705"/>
    <x v="9"/>
    <x v="3"/>
    <x v="205"/>
    <s v="89711-56688-GG"/>
    <s v="R-M-2.5"/>
    <n v="2"/>
    <s v="Friederike Drysdale"/>
    <s v="fdrysdale6m@symantec.com"/>
    <x v="0"/>
    <s v="Rob"/>
    <s v="M"/>
    <n v="2.5"/>
    <n v="22.884999999999998"/>
    <n v="45.769999999999996"/>
    <x v="0"/>
    <s v="Medium"/>
    <x v="0"/>
    <m/>
  </r>
  <r>
    <s v="ELJ-87741-745"/>
    <x v="10"/>
    <x v="3"/>
    <x v="206"/>
    <s v="48389-71976-JB"/>
    <s v="E-L-1"/>
    <n v="4"/>
    <s v="Devon Magowan"/>
    <s v="dmagowan6n@fc2.com"/>
    <x v="2"/>
    <s v="Exc"/>
    <s v="L"/>
    <n v="1"/>
    <n v="14.85"/>
    <n v="59.4"/>
    <x v="1"/>
    <s v="Light"/>
    <x v="1"/>
    <m/>
  </r>
  <r>
    <s v="SGI-48226-857"/>
    <x v="1"/>
    <x v="3"/>
    <x v="207"/>
    <s v="84033-80762-EQ"/>
    <s v="A-M-2.5"/>
    <n v="6"/>
    <s v="Codi Littrell"/>
    <s v=""/>
    <x v="1"/>
    <s v="Ara"/>
    <s v="M"/>
    <n v="2.5"/>
    <n v="25.874999999999996"/>
    <n v="155.24999999999997"/>
    <x v="2"/>
    <s v="Medium"/>
    <x v="0"/>
    <m/>
  </r>
  <r>
    <s v="AHV-66988-037"/>
    <x v="0"/>
    <x v="3"/>
    <x v="208"/>
    <s v="12743-00952-KO"/>
    <s v="R-M-2.5"/>
    <n v="2"/>
    <s v="Christel Speak"/>
    <s v=""/>
    <x v="0"/>
    <s v="Rob"/>
    <s v="M"/>
    <n v="2.5"/>
    <n v="22.884999999999998"/>
    <n v="45.769999999999996"/>
    <x v="0"/>
    <s v="Medium"/>
    <x v="1"/>
    <m/>
  </r>
  <r>
    <s v="ISK-42066-094"/>
    <x v="6"/>
    <x v="3"/>
    <x v="209"/>
    <s v="41505-42181-EF"/>
    <s v="E-D-1"/>
    <n v="3"/>
    <s v="Sibella Rushbrooke"/>
    <s v="srushbrooke6q@youku.com"/>
    <x v="0"/>
    <s v="Exc"/>
    <s v="D"/>
    <n v="1"/>
    <n v="12.15"/>
    <n v="36.450000000000003"/>
    <x v="1"/>
    <s v="Dark"/>
    <x v="0"/>
    <m/>
  </r>
  <r>
    <s v="FTC-35822-530"/>
    <x v="7"/>
    <x v="3"/>
    <x v="210"/>
    <s v="14307-87663-KB"/>
    <s v="E-D-0.5"/>
    <n v="4"/>
    <s v="Tammie Drynan"/>
    <s v="tdrynan6r@deviantart.com"/>
    <x v="1"/>
    <s v="Exc"/>
    <s v="D"/>
    <n v="0.5"/>
    <n v="7.29"/>
    <n v="29.16"/>
    <x v="1"/>
    <s v="Dark"/>
    <x v="0"/>
    <m/>
  </r>
  <r>
    <s v="VSS-56247-688"/>
    <x v="5"/>
    <x v="2"/>
    <x v="211"/>
    <s v="08360-19442-GB"/>
    <s v="L-M-2.5"/>
    <n v="2"/>
    <s v="Effie Yurkov"/>
    <s v="eyurkov6s@hud.gov"/>
    <x v="0"/>
    <s v="Lib"/>
    <s v="M"/>
    <n v="2.5"/>
    <n v="33.464999999999996"/>
    <n v="66.929999999999993"/>
    <x v="3"/>
    <s v="Medium"/>
    <x v="1"/>
    <m/>
  </r>
  <r>
    <s v="HVW-25584-144"/>
    <x v="8"/>
    <x v="3"/>
    <x v="212"/>
    <s v="93405-51204-UW"/>
    <s v="L-L-0.2"/>
    <n v="5"/>
    <s v="Lexie Mallan"/>
    <s v="lmallan6t@state.gov"/>
    <x v="0"/>
    <s v="Lib"/>
    <s v="L"/>
    <n v="0.2"/>
    <n v="4.7549999999999999"/>
    <n v="23.774999999999999"/>
    <x v="3"/>
    <s v="Light"/>
    <x v="0"/>
    <m/>
  </r>
  <r>
    <s v="MUY-15309-209"/>
    <x v="9"/>
    <x v="1"/>
    <x v="213"/>
    <s v="97152-03355-IW"/>
    <s v="L-D-1"/>
    <n v="3"/>
    <s v="Georgena Bentjens"/>
    <s v="gbentjens6u@netlog.com"/>
    <x v="2"/>
    <s v="Lib"/>
    <s v="D"/>
    <n v="1"/>
    <n v="12.95"/>
    <n v="38.849999999999994"/>
    <x v="3"/>
    <s v="Dark"/>
    <x v="1"/>
    <m/>
  </r>
  <r>
    <s v="VAJ-44572-469"/>
    <x v="7"/>
    <x v="3"/>
    <x v="63"/>
    <s v="79216-73157-TE"/>
    <s v="R-L-0.2"/>
    <n v="6"/>
    <s v="Delmar Beasant"/>
    <s v=""/>
    <x v="1"/>
    <s v="Rob"/>
    <s v="L"/>
    <n v="0.2"/>
    <n v="3.5849999999999995"/>
    <n v="21.509999999999998"/>
    <x v="0"/>
    <s v="Light"/>
    <x v="0"/>
    <m/>
  </r>
  <r>
    <s v="YJU-84377-606"/>
    <x v="2"/>
    <x v="3"/>
    <x v="214"/>
    <s v="20259-47723-AC"/>
    <s v="A-D-1"/>
    <n v="1"/>
    <s v="Lyn Entwistle"/>
    <s v="lentwistle6w@omniture.com"/>
    <x v="0"/>
    <s v="Ara"/>
    <s v="D"/>
    <n v="1"/>
    <n v="9.9499999999999993"/>
    <n v="9.9499999999999993"/>
    <x v="2"/>
    <s v="Dark"/>
    <x v="0"/>
    <m/>
  </r>
  <r>
    <s v="VNC-93921-469"/>
    <x v="4"/>
    <x v="3"/>
    <x v="215"/>
    <s v="04666-71569-RI"/>
    <s v="L-L-1"/>
    <n v="1"/>
    <s v="Zacharias Kiffe"/>
    <s v="zkiffe74@cyberchimps.com"/>
    <x v="0"/>
    <s v="Lib"/>
    <s v="L"/>
    <n v="1"/>
    <n v="15.85"/>
    <n v="15.85"/>
    <x v="3"/>
    <s v="Light"/>
    <x v="0"/>
    <m/>
  </r>
  <r>
    <s v="OGB-91614-810"/>
    <x v="10"/>
    <x v="3"/>
    <x v="216"/>
    <s v="08909-77713-CG"/>
    <s v="R-M-0.2"/>
    <n v="1"/>
    <s v="Mercedes Acott"/>
    <s v="macott6y@pagesperso-orange.fr"/>
    <x v="2"/>
    <s v="Rob"/>
    <s v="M"/>
    <n v="0.2"/>
    <n v="2.9849999999999999"/>
    <n v="2.9849999999999999"/>
    <x v="0"/>
    <s v="Medium"/>
    <x v="0"/>
    <m/>
  </r>
  <r>
    <s v="BQI-61647-496"/>
    <x v="1"/>
    <x v="1"/>
    <x v="217"/>
    <s v="84340-73931-VV"/>
    <s v="E-M-1"/>
    <n v="5"/>
    <s v="Connor Heaviside"/>
    <s v="cheaviside6z@rediff.com"/>
    <x v="0"/>
    <s v="Exc"/>
    <s v="M"/>
    <n v="1"/>
    <n v="13.75"/>
    <n v="68.75"/>
    <x v="1"/>
    <s v="Medium"/>
    <x v="0"/>
    <m/>
  </r>
  <r>
    <s v="IOM-51636-823"/>
    <x v="3"/>
    <x v="2"/>
    <x v="218"/>
    <s v="04609-95151-XH"/>
    <s v="A-D-1"/>
    <n v="2"/>
    <s v="Devy Bulbrook"/>
    <s v=""/>
    <x v="2"/>
    <s v="Ara"/>
    <s v="D"/>
    <n v="1"/>
    <n v="9.9499999999999993"/>
    <n v="19.899999999999999"/>
    <x v="2"/>
    <s v="Dark"/>
    <x v="1"/>
    <m/>
  </r>
  <r>
    <s v="GGD-38107-641"/>
    <x v="11"/>
    <x v="1"/>
    <x v="219"/>
    <s v="99562-88650-YF"/>
    <s v="L-M-1"/>
    <n v="4"/>
    <s v="Leia Kernan"/>
    <s v="lkernan71@wsj.com"/>
    <x v="0"/>
    <s v="Lib"/>
    <s v="M"/>
    <n v="1"/>
    <n v="14.55"/>
    <n v="58.2"/>
    <x v="3"/>
    <s v="Medium"/>
    <x v="1"/>
    <m/>
  </r>
  <r>
    <s v="LTO-95975-728"/>
    <x v="7"/>
    <x v="1"/>
    <x v="220"/>
    <s v="46560-73885-PJ"/>
    <s v="R-L-0.5"/>
    <n v="4"/>
    <s v="Rosaline McLae"/>
    <s v="rmclae72@dailymotion.com"/>
    <x v="2"/>
    <s v="Rob"/>
    <s v="L"/>
    <n v="0.5"/>
    <n v="7.169999999999999"/>
    <n v="28.679999999999996"/>
    <x v="0"/>
    <s v="Light"/>
    <x v="1"/>
    <m/>
  </r>
  <r>
    <s v="IGM-84664-265"/>
    <x v="3"/>
    <x v="1"/>
    <x v="114"/>
    <s v="80179-44620-WN"/>
    <s v="R-L-0.5"/>
    <n v="3"/>
    <s v="Cleve Blowfelde"/>
    <s v="cblowfelde73@ustream.tv"/>
    <x v="0"/>
    <s v="Rob"/>
    <s v="L"/>
    <n v="0.5"/>
    <n v="7.169999999999999"/>
    <n v="21.509999999999998"/>
    <x v="0"/>
    <s v="Light"/>
    <x v="1"/>
    <m/>
  </r>
  <r>
    <s v="SKO-45740-621"/>
    <x v="4"/>
    <x v="3"/>
    <x v="221"/>
    <s v="04666-71569-RI"/>
    <s v="L-M-0.5"/>
    <n v="2"/>
    <s v="Zacharias Kiffe"/>
    <s v="zkiffe74@cyberchimps.com"/>
    <x v="0"/>
    <s v="Lib"/>
    <s v="M"/>
    <n v="0.5"/>
    <n v="8.73"/>
    <n v="17.46"/>
    <x v="3"/>
    <s v="Medium"/>
    <x v="0"/>
    <m/>
  </r>
  <r>
    <s v="FOJ-02234-063"/>
    <x v="8"/>
    <x v="2"/>
    <x v="222"/>
    <s v="59081-87231-VP"/>
    <s v="E-D-2.5"/>
    <n v="2"/>
    <s v="Denyse O'Calleran"/>
    <s v="docalleran75@ucla.edu"/>
    <x v="2"/>
    <s v="Exc"/>
    <s v="D"/>
    <n v="2.5"/>
    <n v="27.945"/>
    <n v="55.89"/>
    <x v="1"/>
    <s v="Dark"/>
    <x v="0"/>
    <m/>
  </r>
  <r>
    <s v="MSJ-11909-468"/>
    <x v="11"/>
    <x v="1"/>
    <x v="188"/>
    <s v="07878-45872-CC"/>
    <s v="E-D-2.5"/>
    <n v="5"/>
    <s v="Cobby Cromwell"/>
    <s v="ccromwell76@desdev.cn"/>
    <x v="0"/>
    <s v="Exc"/>
    <s v="D"/>
    <n v="2.5"/>
    <n v="27.945"/>
    <n v="139.72499999999999"/>
    <x v="1"/>
    <s v="Dark"/>
    <x v="1"/>
    <m/>
  </r>
  <r>
    <s v="DKB-78053-329"/>
    <x v="1"/>
    <x v="1"/>
    <x v="223"/>
    <s v="12444-05174-OO"/>
    <s v="R-M-0.2"/>
    <n v="2"/>
    <s v="Irv Hay"/>
    <s v="ihay77@lulu.com"/>
    <x v="2"/>
    <s v="Rob"/>
    <s v="M"/>
    <n v="0.2"/>
    <n v="2.9849999999999999"/>
    <n v="5.97"/>
    <x v="0"/>
    <s v="Medium"/>
    <x v="1"/>
    <m/>
  </r>
  <r>
    <s v="DFZ-45083-941"/>
    <x v="11"/>
    <x v="3"/>
    <x v="224"/>
    <s v="34665-62561-AU"/>
    <s v="R-L-2.5"/>
    <n v="1"/>
    <s v="Tani Taffarello"/>
    <s v="ttaffarello78@sciencedaily.com"/>
    <x v="0"/>
    <s v="Rob"/>
    <s v="L"/>
    <n v="2.5"/>
    <n v="27.484999999999996"/>
    <n v="27.484999999999996"/>
    <x v="0"/>
    <s v="Light"/>
    <x v="0"/>
    <m/>
  </r>
  <r>
    <s v="OTA-40969-710"/>
    <x v="6"/>
    <x v="0"/>
    <x v="83"/>
    <s v="77877-11993-QH"/>
    <s v="R-L-1"/>
    <n v="5"/>
    <s v="Monique Canty"/>
    <s v="mcanty79@jigsy.com"/>
    <x v="1"/>
    <s v="Rob"/>
    <s v="L"/>
    <n v="1"/>
    <n v="11.95"/>
    <n v="59.75"/>
    <x v="0"/>
    <s v="Light"/>
    <x v="0"/>
    <m/>
  </r>
  <r>
    <s v="GRH-45571-667"/>
    <x v="3"/>
    <x v="0"/>
    <x v="104"/>
    <s v="32291-18308-YZ"/>
    <s v="E-M-1"/>
    <n v="3"/>
    <s v="Javier Kopke"/>
    <s v="jkopke7a@auda.org.au"/>
    <x v="0"/>
    <s v="Exc"/>
    <s v="M"/>
    <n v="1"/>
    <n v="13.75"/>
    <n v="41.25"/>
    <x v="1"/>
    <s v="Medium"/>
    <x v="1"/>
    <m/>
  </r>
  <r>
    <s v="NXV-05302-067"/>
    <x v="8"/>
    <x v="0"/>
    <x v="225"/>
    <s v="25754-33191-ZI"/>
    <s v="L-M-2.5"/>
    <n v="4"/>
    <s v="Mar McIver"/>
    <s v=""/>
    <x v="2"/>
    <s v="Lib"/>
    <s v="M"/>
    <n v="2.5"/>
    <n v="33.464999999999996"/>
    <n v="133.85999999999999"/>
    <x v="3"/>
    <s v="Medium"/>
    <x v="1"/>
    <m/>
  </r>
  <r>
    <s v="VZH-86274-142"/>
    <x v="5"/>
    <x v="2"/>
    <x v="226"/>
    <s v="53120-45532-KL"/>
    <s v="R-L-1"/>
    <n v="2"/>
    <s v="Arabella Fransewich"/>
    <s v=""/>
    <x v="1"/>
    <s v="Rob"/>
    <s v="L"/>
    <n v="1"/>
    <n v="11.95"/>
    <n v="23.9"/>
    <x v="0"/>
    <s v="Light"/>
    <x v="0"/>
    <m/>
  </r>
  <r>
    <s v="KIX-93248-135"/>
    <x v="10"/>
    <x v="3"/>
    <x v="227"/>
    <s v="36605-83052-WB"/>
    <s v="A-D-0.5"/>
    <n v="1"/>
    <s v="Violette Hellmore"/>
    <s v="vhellmore7d@bbc.co.uk"/>
    <x v="0"/>
    <s v="Ara"/>
    <s v="D"/>
    <n v="0.5"/>
    <n v="5.97"/>
    <n v="5.97"/>
    <x v="2"/>
    <s v="Dark"/>
    <x v="0"/>
    <m/>
  </r>
  <r>
    <s v="AXR-10962-010"/>
    <x v="6"/>
    <x v="1"/>
    <x v="180"/>
    <s v="53683-35977-KI"/>
    <s v="E-D-1"/>
    <n v="2"/>
    <s v="Myles Seawright"/>
    <s v="mseawright7e@nbcnews.com"/>
    <x v="2"/>
    <s v="Exc"/>
    <s v="D"/>
    <n v="1"/>
    <n v="12.15"/>
    <n v="24.3"/>
    <x v="1"/>
    <s v="Dark"/>
    <x v="1"/>
    <m/>
  </r>
  <r>
    <s v="IHS-71573-008"/>
    <x v="5"/>
    <x v="1"/>
    <x v="228"/>
    <s v="07972-83134-NM"/>
    <s v="E-D-0.2"/>
    <n v="6"/>
    <s v="Silvana Northeast"/>
    <s v="snortheast7f@mashable.com"/>
    <x v="0"/>
    <s v="Exc"/>
    <s v="D"/>
    <n v="0.2"/>
    <n v="3.645"/>
    <n v="21.87"/>
    <x v="1"/>
    <s v="Dark"/>
    <x v="0"/>
    <m/>
  </r>
  <r>
    <s v="QTR-19001-114"/>
    <x v="11"/>
    <x v="0"/>
    <x v="229"/>
    <s v="01035-70465-UO"/>
    <s v="A-D-1"/>
    <n v="2"/>
    <s v="Anselma Attwater"/>
    <s v="aattwater5u@wikia.com"/>
    <x v="0"/>
    <s v="Ara"/>
    <s v="D"/>
    <n v="1"/>
    <n v="9.9499999999999993"/>
    <n v="19.899999999999999"/>
    <x v="2"/>
    <s v="Dark"/>
    <x v="0"/>
    <m/>
  </r>
  <r>
    <s v="WBK-62297-910"/>
    <x v="5"/>
    <x v="1"/>
    <x v="230"/>
    <s v="25514-23938-IQ"/>
    <s v="A-D-0.2"/>
    <n v="2"/>
    <s v="Monica Fearon"/>
    <s v="mfearon7h@reverbnation.com"/>
    <x v="0"/>
    <s v="Ara"/>
    <s v="D"/>
    <n v="0.2"/>
    <n v="2.9849999999999999"/>
    <n v="5.97"/>
    <x v="2"/>
    <s v="Dark"/>
    <x v="1"/>
    <m/>
  </r>
  <r>
    <s v="OGY-19377-175"/>
    <x v="2"/>
    <x v="0"/>
    <x v="231"/>
    <s v="49084-44492-OJ"/>
    <s v="E-D-0.5"/>
    <n v="1"/>
    <s v="Barney Chisnell"/>
    <s v=""/>
    <x v="1"/>
    <s v="Exc"/>
    <s v="D"/>
    <n v="0.5"/>
    <n v="7.29"/>
    <n v="7.29"/>
    <x v="1"/>
    <s v="Dark"/>
    <x v="0"/>
    <m/>
  </r>
  <r>
    <s v="ESR-66651-814"/>
    <x v="5"/>
    <x v="3"/>
    <x v="80"/>
    <s v="76624-72205-CK"/>
    <s v="A-D-0.2"/>
    <n v="4"/>
    <s v="Jasper Sisneros"/>
    <s v="jsisneros7j@a8.net"/>
    <x v="0"/>
    <s v="Ara"/>
    <s v="D"/>
    <n v="0.2"/>
    <n v="2.9849999999999999"/>
    <n v="11.94"/>
    <x v="2"/>
    <s v="Dark"/>
    <x v="0"/>
    <m/>
  </r>
  <r>
    <s v="CPX-46916-770"/>
    <x v="3"/>
    <x v="1"/>
    <x v="232"/>
    <s v="12729-50170-JE"/>
    <s v="R-L-1"/>
    <n v="6"/>
    <s v="Zachariah Carlson"/>
    <s v="zcarlson7k@bigcartel.com"/>
    <x v="2"/>
    <s v="Rob"/>
    <s v="L"/>
    <n v="1"/>
    <n v="11.95"/>
    <n v="71.699999999999989"/>
    <x v="0"/>
    <s v="Light"/>
    <x v="0"/>
    <m/>
  </r>
  <r>
    <s v="MDC-03318-645"/>
    <x v="8"/>
    <x v="2"/>
    <x v="233"/>
    <s v="43974-44760-QI"/>
    <s v="A-L-0.2"/>
    <n v="2"/>
    <s v="Warner Maddox"/>
    <s v="wmaddox7l@timesonline.co.uk"/>
    <x v="0"/>
    <s v="Ara"/>
    <s v="L"/>
    <n v="0.2"/>
    <n v="3.8849999999999998"/>
    <n v="7.77"/>
    <x v="2"/>
    <s v="Light"/>
    <x v="1"/>
    <m/>
  </r>
  <r>
    <s v="SFF-86059-407"/>
    <x v="1"/>
    <x v="3"/>
    <x v="234"/>
    <s v="30585-48726-BK"/>
    <s v="A-M-2.5"/>
    <n v="1"/>
    <s v="Donnie Hedlestone"/>
    <s v="dhedlestone7m@craigslist.org"/>
    <x v="1"/>
    <s v="Ara"/>
    <s v="M"/>
    <n v="2.5"/>
    <n v="25.874999999999996"/>
    <n v="25.874999999999996"/>
    <x v="2"/>
    <s v="Medium"/>
    <x v="1"/>
    <m/>
  </r>
  <r>
    <s v="SCL-94540-788"/>
    <x v="1"/>
    <x v="2"/>
    <x v="235"/>
    <s v="16123-07017-TY"/>
    <s v="E-L-2.5"/>
    <n v="2"/>
    <s v="Teddi Crowthe"/>
    <s v="tcrowthe7n@europa.eu"/>
    <x v="0"/>
    <s v="Exc"/>
    <s v="L"/>
    <n v="2.5"/>
    <n v="34.154999999999994"/>
    <n v="68.309999999999988"/>
    <x v="1"/>
    <s v="Light"/>
    <x v="1"/>
    <m/>
  </r>
  <r>
    <s v="HVU-21634-076"/>
    <x v="1"/>
    <x v="3"/>
    <x v="236"/>
    <s v="27723-45097-MH"/>
    <s v="R-L-2.5"/>
    <n v="4"/>
    <s v="Dorelia Bury"/>
    <s v="dbury7o@tinyurl.com"/>
    <x v="1"/>
    <s v="Rob"/>
    <s v="L"/>
    <n v="2.5"/>
    <n v="27.484999999999996"/>
    <n v="109.93999999999998"/>
    <x v="0"/>
    <s v="Light"/>
    <x v="0"/>
    <m/>
  </r>
  <r>
    <s v="XUS-73326-418"/>
    <x v="9"/>
    <x v="3"/>
    <x v="237"/>
    <s v="37078-56703-AF"/>
    <s v="E-L-1"/>
    <n v="6"/>
    <s v="Gussy Broadbear"/>
    <s v="gbroadbear7p@omniture.com"/>
    <x v="0"/>
    <s v="Exc"/>
    <s v="L"/>
    <n v="1"/>
    <n v="14.85"/>
    <n v="89.1"/>
    <x v="1"/>
    <s v="Light"/>
    <x v="1"/>
    <m/>
  </r>
  <r>
    <s v="XWD-18933-006"/>
    <x v="3"/>
    <x v="0"/>
    <x v="238"/>
    <s v="79420-11075-MY"/>
    <s v="A-L-0.2"/>
    <n v="2"/>
    <s v="Emlynne Palfrey"/>
    <s v="epalfrey7q@devhub.com"/>
    <x v="2"/>
    <s v="Ara"/>
    <s v="L"/>
    <n v="0.2"/>
    <n v="3.8849999999999998"/>
    <n v="7.77"/>
    <x v="2"/>
    <s v="Light"/>
    <x v="0"/>
    <m/>
  </r>
  <r>
    <s v="HPD-65272-772"/>
    <x v="10"/>
    <x v="0"/>
    <x v="52"/>
    <s v="57504-13456-UO"/>
    <s v="L-M-2.5"/>
    <n v="1"/>
    <s v="Parsifal Metrick"/>
    <s v="pmetrick7r@rakuten.co.jp"/>
    <x v="1"/>
    <s v="Lib"/>
    <s v="M"/>
    <n v="2.5"/>
    <n v="33.464999999999996"/>
    <n v="33.464999999999996"/>
    <x v="3"/>
    <s v="Medium"/>
    <x v="0"/>
    <m/>
  </r>
  <r>
    <s v="JEG-93140-224"/>
    <x v="10"/>
    <x v="1"/>
    <x v="146"/>
    <s v="53751-57560-CN"/>
    <s v="E-M-0.5"/>
    <n v="5"/>
    <s v="Christopher Grieveson"/>
    <s v=""/>
    <x v="2"/>
    <s v="Exc"/>
    <s v="M"/>
    <n v="0.5"/>
    <n v="8.25"/>
    <n v="41.25"/>
    <x v="1"/>
    <s v="Medium"/>
    <x v="0"/>
    <m/>
  </r>
  <r>
    <s v="NNH-62058-950"/>
    <x v="4"/>
    <x v="1"/>
    <x v="239"/>
    <s v="96112-42558-EA"/>
    <s v="E-L-1"/>
    <n v="4"/>
    <s v="Karlan Karby"/>
    <s v="kkarby7t@sbwire.com"/>
    <x v="0"/>
    <s v="Exc"/>
    <s v="L"/>
    <n v="1"/>
    <n v="14.85"/>
    <n v="59.4"/>
    <x v="1"/>
    <s v="Light"/>
    <x v="0"/>
    <m/>
  </r>
  <r>
    <s v="LTD-71429-845"/>
    <x v="10"/>
    <x v="0"/>
    <x v="240"/>
    <s v="03157-23165-UB"/>
    <s v="A-L-0.5"/>
    <n v="1"/>
    <s v="Flory Crumpe"/>
    <s v="fcrumpe7u@ftc.gov"/>
    <x v="2"/>
    <s v="Ara"/>
    <s v="L"/>
    <n v="0.5"/>
    <n v="7.77"/>
    <n v="7.77"/>
    <x v="2"/>
    <s v="Light"/>
    <x v="1"/>
    <m/>
  </r>
  <r>
    <s v="MPV-26985-215"/>
    <x v="1"/>
    <x v="0"/>
    <x v="241"/>
    <s v="51466-52850-AG"/>
    <s v="R-D-0.5"/>
    <n v="1"/>
    <s v="Amity Chatto"/>
    <s v="achatto7v@sakura.ne.jp"/>
    <x v="2"/>
    <s v="Rob"/>
    <s v="D"/>
    <n v="0.5"/>
    <n v="5.3699999999999992"/>
    <n v="5.3699999999999992"/>
    <x v="0"/>
    <s v="Dark"/>
    <x v="0"/>
    <m/>
  </r>
  <r>
    <s v="IYO-10245-081"/>
    <x v="5"/>
    <x v="3"/>
    <x v="242"/>
    <s v="57145-31023-FK"/>
    <s v="E-M-2.5"/>
    <n v="3"/>
    <s v="Nanine McCarthy"/>
    <s v=""/>
    <x v="0"/>
    <s v="Exc"/>
    <s v="M"/>
    <n v="2.5"/>
    <n v="31.624999999999996"/>
    <n v="94.874999999999986"/>
    <x v="1"/>
    <s v="Medium"/>
    <x v="1"/>
    <m/>
  </r>
  <r>
    <s v="BYZ-39669-954"/>
    <x v="2"/>
    <x v="3"/>
    <x v="243"/>
    <s v="66408-53777-VE"/>
    <s v="L-L-2.5"/>
    <n v="1"/>
    <s v="Lyndsey Megany"/>
    <s v=""/>
    <x v="2"/>
    <s v="Lib"/>
    <s v="L"/>
    <n v="2.5"/>
    <n v="36.454999999999998"/>
    <n v="36.454999999999998"/>
    <x v="3"/>
    <s v="Light"/>
    <x v="1"/>
    <m/>
  </r>
  <r>
    <s v="EFB-72860-209"/>
    <x v="7"/>
    <x v="0"/>
    <x v="244"/>
    <s v="53035-99701-WG"/>
    <s v="A-M-0.2"/>
    <n v="4"/>
    <s v="Byram Mergue"/>
    <s v="bmergue7y@umn.edu"/>
    <x v="0"/>
    <s v="Ara"/>
    <s v="M"/>
    <n v="0.2"/>
    <n v="3.375"/>
    <n v="13.5"/>
    <x v="2"/>
    <s v="Medium"/>
    <x v="0"/>
    <m/>
  </r>
  <r>
    <s v="GMM-72397-378"/>
    <x v="5"/>
    <x v="2"/>
    <x v="245"/>
    <s v="45899-92796-EI"/>
    <s v="R-L-0.2"/>
    <n v="2"/>
    <s v="Kerr Patise"/>
    <s v="kpatise7z@jigsy.com"/>
    <x v="2"/>
    <s v="Rob"/>
    <s v="L"/>
    <n v="0.2"/>
    <n v="3.5849999999999995"/>
    <n v="7.169999999999999"/>
    <x v="0"/>
    <s v="Light"/>
    <x v="1"/>
    <m/>
  </r>
  <r>
    <s v="LYP-52345-883"/>
    <x v="6"/>
    <x v="1"/>
    <x v="246"/>
    <s v="17649-28133-PY"/>
    <s v="E-M-0.5"/>
    <n v="1"/>
    <s v="Mathew Goulter"/>
    <s v=""/>
    <x v="1"/>
    <s v="Exc"/>
    <s v="M"/>
    <n v="0.5"/>
    <n v="8.25"/>
    <n v="8.25"/>
    <x v="1"/>
    <s v="Medium"/>
    <x v="0"/>
    <m/>
  </r>
  <r>
    <s v="DFK-35846-692"/>
    <x v="11"/>
    <x v="0"/>
    <x v="247"/>
    <s v="49612-33852-CN"/>
    <s v="R-D-0.2"/>
    <n v="5"/>
    <s v="Marris Grcic"/>
    <s v=""/>
    <x v="2"/>
    <s v="Rob"/>
    <s v="D"/>
    <n v="0.2"/>
    <n v="2.6849999999999996"/>
    <n v="13.424999999999997"/>
    <x v="0"/>
    <s v="Dark"/>
    <x v="0"/>
    <m/>
  </r>
  <r>
    <s v="XAH-93337-609"/>
    <x v="7"/>
    <x v="1"/>
    <x v="248"/>
    <s v="66976-43829-YG"/>
    <s v="A-D-1"/>
    <n v="5"/>
    <s v="Domeniga Duke"/>
    <s v="dduke82@vkontakte.ru"/>
    <x v="2"/>
    <s v="Ara"/>
    <s v="D"/>
    <n v="1"/>
    <n v="9.9499999999999993"/>
    <n v="49.75"/>
    <x v="2"/>
    <s v="Dark"/>
    <x v="1"/>
    <m/>
  </r>
  <r>
    <s v="QKA-72582-644"/>
    <x v="9"/>
    <x v="3"/>
    <x v="249"/>
    <s v="64852-04619-XZ"/>
    <s v="E-M-0.5"/>
    <n v="2"/>
    <s v="Violante Skouling"/>
    <s v=""/>
    <x v="1"/>
    <s v="Exc"/>
    <s v="M"/>
    <n v="0.5"/>
    <n v="8.25"/>
    <n v="16.5"/>
    <x v="1"/>
    <s v="Medium"/>
    <x v="1"/>
    <m/>
  </r>
  <r>
    <s v="ZDK-84567-102"/>
    <x v="11"/>
    <x v="1"/>
    <x v="250"/>
    <s v="58690-31815-VY"/>
    <s v="A-D-0.5"/>
    <n v="3"/>
    <s v="Isidore Hussey"/>
    <s v="ihussey84@mapy.cz"/>
    <x v="2"/>
    <s v="Ara"/>
    <s v="D"/>
    <n v="0.5"/>
    <n v="5.97"/>
    <n v="17.91"/>
    <x v="2"/>
    <s v="Dark"/>
    <x v="1"/>
    <m/>
  </r>
  <r>
    <s v="WAV-38301-984"/>
    <x v="6"/>
    <x v="1"/>
    <x v="251"/>
    <s v="62863-81239-DT"/>
    <s v="A-D-0.5"/>
    <n v="5"/>
    <s v="Cassie Pinkerton"/>
    <s v="cpinkerton85@upenn.edu"/>
    <x v="0"/>
    <s v="Ara"/>
    <s v="D"/>
    <n v="0.5"/>
    <n v="5.97"/>
    <n v="29.849999999999998"/>
    <x v="2"/>
    <s v="Dark"/>
    <x v="1"/>
    <m/>
  </r>
  <r>
    <s v="KZR-33023-209"/>
    <x v="8"/>
    <x v="2"/>
    <x v="177"/>
    <s v="21177-40725-CF"/>
    <s v="E-L-1"/>
    <n v="2"/>
    <s v="Micki Fero"/>
    <s v=""/>
    <x v="2"/>
    <s v="Exc"/>
    <s v="L"/>
    <n v="1"/>
    <n v="14.85"/>
    <n v="29.7"/>
    <x v="1"/>
    <s v="Light"/>
    <x v="1"/>
    <m/>
  </r>
  <r>
    <s v="ULM-49433-003"/>
    <x v="3"/>
    <x v="3"/>
    <x v="252"/>
    <s v="99421-80253-UI"/>
    <s v="E-M-1"/>
    <n v="2"/>
    <s v="Cybill Graddell"/>
    <s v=""/>
    <x v="1"/>
    <s v="Exc"/>
    <s v="M"/>
    <n v="1"/>
    <n v="13.75"/>
    <n v="27.5"/>
    <x v="1"/>
    <s v="Medium"/>
    <x v="1"/>
    <m/>
  </r>
  <r>
    <s v="SIB-83254-136"/>
    <x v="5"/>
    <x v="0"/>
    <x v="253"/>
    <s v="45315-50206-DK"/>
    <s v="R-M-0.5"/>
    <n v="6"/>
    <s v="Dorian Vizor"/>
    <s v="dvizor88@furl.net"/>
    <x v="0"/>
    <s v="Rob"/>
    <s v="M"/>
    <n v="0.5"/>
    <n v="5.97"/>
    <n v="35.82"/>
    <x v="0"/>
    <s v="Medium"/>
    <x v="0"/>
    <m/>
  </r>
  <r>
    <s v="NOK-50349-551"/>
    <x v="6"/>
    <x v="1"/>
    <x v="254"/>
    <s v="09595-95726-OV"/>
    <s v="R-D-0.5"/>
    <n v="3"/>
    <s v="Eddi Sedgebeer"/>
    <s v="esedgebeer89@oaic.gov.au"/>
    <x v="2"/>
    <s v="Rob"/>
    <s v="D"/>
    <n v="0.5"/>
    <n v="5.3699999999999992"/>
    <n v="16.11"/>
    <x v="0"/>
    <s v="Dark"/>
    <x v="0"/>
    <m/>
  </r>
  <r>
    <s v="YIS-96268-844"/>
    <x v="10"/>
    <x v="3"/>
    <x v="227"/>
    <s v="60221-67036-TD"/>
    <s v="E-L-0.2"/>
    <n v="6"/>
    <s v="Ken Lestrange"/>
    <s v="klestrange8a@lulu.com"/>
    <x v="0"/>
    <s v="Exc"/>
    <s v="L"/>
    <n v="0.2"/>
    <n v="4.4550000000000001"/>
    <n v="26.73"/>
    <x v="1"/>
    <s v="Light"/>
    <x v="0"/>
    <m/>
  </r>
  <r>
    <s v="CXI-04933-855"/>
    <x v="8"/>
    <x v="0"/>
    <x v="110"/>
    <s v="62923-29397-KX"/>
    <s v="E-L-2.5"/>
    <n v="6"/>
    <s v="Lacee Tanti"/>
    <s v="ltanti8b@techcrunch.com"/>
    <x v="1"/>
    <s v="Exc"/>
    <s v="L"/>
    <n v="2.5"/>
    <n v="34.154999999999994"/>
    <n v="204.92999999999995"/>
    <x v="1"/>
    <s v="Light"/>
    <x v="0"/>
    <m/>
  </r>
  <r>
    <s v="IZU-90429-382"/>
    <x v="6"/>
    <x v="2"/>
    <x v="182"/>
    <s v="33011-52383-BA"/>
    <s v="A-L-1"/>
    <n v="2"/>
    <s v="Arel De Lasci"/>
    <s v="ade8c@1und1.de"/>
    <x v="0"/>
    <s v="Ara"/>
    <s v="L"/>
    <n v="1"/>
    <n v="12.95"/>
    <n v="25.9"/>
    <x v="2"/>
    <s v="Light"/>
    <x v="0"/>
    <m/>
  </r>
  <r>
    <s v="WIT-40912-783"/>
    <x v="0"/>
    <x v="3"/>
    <x v="255"/>
    <s v="86768-91598-FA"/>
    <s v="L-D-0.2"/>
    <n v="4"/>
    <s v="Trescha Jedrachowicz"/>
    <s v="tjedrachowicz8d@acquirethisname.com"/>
    <x v="1"/>
    <s v="Lib"/>
    <s v="D"/>
    <n v="0.2"/>
    <n v="3.8849999999999998"/>
    <n v="15.54"/>
    <x v="3"/>
    <s v="Dark"/>
    <x v="0"/>
    <m/>
  </r>
  <r>
    <s v="PSD-57291-590"/>
    <x v="7"/>
    <x v="0"/>
    <x v="256"/>
    <s v="37191-12203-MX"/>
    <s v="A-M-0.5"/>
    <n v="1"/>
    <s v="Perkin Stonner"/>
    <s v="pstonner8e@moonfruit.com"/>
    <x v="0"/>
    <s v="Ara"/>
    <s v="M"/>
    <n v="0.5"/>
    <n v="6.75"/>
    <n v="6.75"/>
    <x v="2"/>
    <s v="Medium"/>
    <x v="1"/>
    <m/>
  </r>
  <r>
    <s v="GOI-41472-677"/>
    <x v="3"/>
    <x v="1"/>
    <x v="3"/>
    <s v="16545-76328-JY"/>
    <s v="E-D-2.5"/>
    <n v="4"/>
    <s v="Darrin Tingly"/>
    <s v="dtingly8f@goo.ne.jp"/>
    <x v="0"/>
    <s v="Exc"/>
    <s v="D"/>
    <n v="2.5"/>
    <n v="27.945"/>
    <n v="111.78"/>
    <x v="1"/>
    <s v="Dark"/>
    <x v="0"/>
    <m/>
  </r>
  <r>
    <s v="KTX-17944-494"/>
    <x v="9"/>
    <x v="0"/>
    <x v="257"/>
    <s v="74330-29286-RO"/>
    <s v="A-L-0.2"/>
    <n v="1"/>
    <s v="Claudetta Rushe"/>
    <s v="crushe8n@about.me"/>
    <x v="0"/>
    <s v="Ara"/>
    <s v="L"/>
    <n v="0.2"/>
    <n v="3.8849999999999998"/>
    <n v="3.8849999999999998"/>
    <x v="2"/>
    <s v="Light"/>
    <x v="0"/>
    <m/>
  </r>
  <r>
    <s v="RDM-99811-230"/>
    <x v="11"/>
    <x v="0"/>
    <x v="258"/>
    <s v="22349-47389-GY"/>
    <s v="L-M-0.2"/>
    <n v="5"/>
    <s v="Benn Checci"/>
    <s v="bchecci8h@usa.gov"/>
    <x v="2"/>
    <s v="Lib"/>
    <s v="M"/>
    <n v="0.2"/>
    <n v="4.3650000000000002"/>
    <n v="21.825000000000003"/>
    <x v="3"/>
    <s v="Medium"/>
    <x v="1"/>
    <m/>
  </r>
  <r>
    <s v="JTU-55897-581"/>
    <x v="10"/>
    <x v="3"/>
    <x v="259"/>
    <s v="70290-38099-GB"/>
    <s v="R-M-0.2"/>
    <n v="5"/>
    <s v="Janifer Bagot"/>
    <s v="jbagot8i@mac.com"/>
    <x v="0"/>
    <s v="Rob"/>
    <s v="M"/>
    <n v="0.2"/>
    <n v="2.9849999999999999"/>
    <n v="14.924999999999999"/>
    <x v="0"/>
    <s v="Medium"/>
    <x v="1"/>
    <m/>
  </r>
  <r>
    <s v="CRK-07584-240"/>
    <x v="4"/>
    <x v="1"/>
    <x v="260"/>
    <s v="18741-72071-PP"/>
    <s v="A-M-1"/>
    <n v="3"/>
    <s v="Ermin Beeble"/>
    <s v="ebeeble8j@soundcloud.com"/>
    <x v="0"/>
    <s v="Ara"/>
    <s v="M"/>
    <n v="1"/>
    <n v="11.25"/>
    <n v="33.75"/>
    <x v="2"/>
    <s v="Medium"/>
    <x v="0"/>
    <m/>
  </r>
  <r>
    <s v="MKE-75518-399"/>
    <x v="1"/>
    <x v="2"/>
    <x v="261"/>
    <s v="62588-82624-II"/>
    <s v="A-M-1"/>
    <n v="2"/>
    <s v="Cos Fluin"/>
    <s v="cfluin8k@flickr.com"/>
    <x v="2"/>
    <s v="Ara"/>
    <s v="M"/>
    <n v="1"/>
    <n v="11.25"/>
    <n v="22.5"/>
    <x v="2"/>
    <s v="Medium"/>
    <x v="1"/>
    <m/>
  </r>
  <r>
    <s v="AEL-51169-725"/>
    <x v="10"/>
    <x v="3"/>
    <x v="262"/>
    <s v="37430-29579-HD"/>
    <s v="L-M-0.2"/>
    <n v="6"/>
    <s v="Eveleen Bletsor"/>
    <s v="ebletsor8l@vinaora.com"/>
    <x v="0"/>
    <s v="Lib"/>
    <s v="M"/>
    <n v="0.2"/>
    <n v="4.3650000000000002"/>
    <n v="26.19"/>
    <x v="3"/>
    <s v="Medium"/>
    <x v="0"/>
    <m/>
  </r>
  <r>
    <s v="ZGM-83108-823"/>
    <x v="4"/>
    <x v="2"/>
    <x v="263"/>
    <s v="84132-22322-QT"/>
    <s v="E-L-1"/>
    <n v="2"/>
    <s v="Paola Brydell"/>
    <s v="pbrydell8m@bloglovin.com"/>
    <x v="1"/>
    <s v="Exc"/>
    <s v="L"/>
    <n v="1"/>
    <n v="14.85"/>
    <n v="29.7"/>
    <x v="1"/>
    <s v="Light"/>
    <x v="1"/>
    <m/>
  </r>
  <r>
    <s v="JBP-78754-392"/>
    <x v="8"/>
    <x v="3"/>
    <x v="212"/>
    <s v="74330-29286-RO"/>
    <s v="E-M-2.5"/>
    <n v="6"/>
    <s v="Claudetta Rushe"/>
    <s v="crushe8n@about.me"/>
    <x v="0"/>
    <s v="Exc"/>
    <s v="M"/>
    <n v="2.5"/>
    <n v="31.624999999999996"/>
    <n v="189.74999999999997"/>
    <x v="1"/>
    <s v="Medium"/>
    <x v="0"/>
    <m/>
  </r>
  <r>
    <s v="RNH-54912-747"/>
    <x v="5"/>
    <x v="1"/>
    <x v="187"/>
    <s v="37445-17791-NQ"/>
    <s v="R-M-0.5"/>
    <n v="1"/>
    <s v="Natka Leethem"/>
    <s v="nleethem8o@mac.com"/>
    <x v="0"/>
    <s v="Rob"/>
    <s v="M"/>
    <n v="0.5"/>
    <n v="5.97"/>
    <n v="5.97"/>
    <x v="0"/>
    <s v="Medium"/>
    <x v="0"/>
    <m/>
  </r>
  <r>
    <s v="JDS-33440-914"/>
    <x v="7"/>
    <x v="1"/>
    <x v="248"/>
    <s v="58511-10548-ZU"/>
    <s v="R-M-1"/>
    <n v="3"/>
    <s v="Ailene Nesfield"/>
    <s v="anesfield8p@people.com.cn"/>
    <x v="2"/>
    <s v="Rob"/>
    <s v="M"/>
    <n v="1"/>
    <n v="9.9499999999999993"/>
    <n v="29.849999999999998"/>
    <x v="0"/>
    <s v="Medium"/>
    <x v="0"/>
    <m/>
  </r>
  <r>
    <s v="SYX-48878-182"/>
    <x v="3"/>
    <x v="1"/>
    <x v="264"/>
    <s v="47725-34771-FJ"/>
    <s v="R-D-1"/>
    <n v="5"/>
    <s v="Stacy Pickworth"/>
    <s v=""/>
    <x v="0"/>
    <s v="Rob"/>
    <s v="D"/>
    <n v="1"/>
    <n v="8.9499999999999993"/>
    <n v="44.75"/>
    <x v="0"/>
    <s v="Dark"/>
    <x v="1"/>
    <m/>
  </r>
  <r>
    <s v="ZGD-94763-868"/>
    <x v="9"/>
    <x v="0"/>
    <x v="265"/>
    <s v="53086-67334-KT"/>
    <s v="E-L-2.5"/>
    <n v="1"/>
    <s v="Melli Brockway"/>
    <s v="mbrockway8r@ibm.com"/>
    <x v="2"/>
    <s v="Exc"/>
    <s v="L"/>
    <n v="2.5"/>
    <n v="34.154999999999994"/>
    <n v="34.154999999999994"/>
    <x v="1"/>
    <s v="Light"/>
    <x v="0"/>
    <m/>
  </r>
  <r>
    <s v="CZY-70361-485"/>
    <x v="1"/>
    <x v="0"/>
    <x v="266"/>
    <s v="83308-82257-UN"/>
    <s v="E-L-2.5"/>
    <n v="6"/>
    <s v="Nanny Lush"/>
    <s v="nlush8s@dedecms.com"/>
    <x v="1"/>
    <s v="Exc"/>
    <s v="L"/>
    <n v="2.5"/>
    <n v="34.154999999999994"/>
    <n v="204.92999999999995"/>
    <x v="1"/>
    <s v="Light"/>
    <x v="1"/>
    <m/>
  </r>
  <r>
    <s v="RJR-12175-899"/>
    <x v="6"/>
    <x v="0"/>
    <x v="267"/>
    <s v="37274-08534-FM"/>
    <s v="E-D-0.5"/>
    <n v="3"/>
    <s v="Selma McMillian"/>
    <s v="smcmillian8t@csmonitor.com"/>
    <x v="0"/>
    <s v="Exc"/>
    <s v="D"/>
    <n v="0.5"/>
    <n v="7.29"/>
    <n v="21.87"/>
    <x v="1"/>
    <s v="Dark"/>
    <x v="1"/>
    <m/>
  </r>
  <r>
    <s v="ELB-07929-407"/>
    <x v="4"/>
    <x v="2"/>
    <x v="204"/>
    <s v="54004-04664-AA"/>
    <s v="A-M-2.5"/>
    <n v="2"/>
    <s v="Tess Bennison"/>
    <s v="tbennison8u@google.cn"/>
    <x v="0"/>
    <s v="Ara"/>
    <s v="M"/>
    <n v="2.5"/>
    <n v="25.874999999999996"/>
    <n v="51.749999999999993"/>
    <x v="2"/>
    <s v="Medium"/>
    <x v="0"/>
    <m/>
  </r>
  <r>
    <s v="UJQ-54441-340"/>
    <x v="2"/>
    <x v="0"/>
    <x v="268"/>
    <s v="26822-19510-SD"/>
    <s v="E-M-0.2"/>
    <n v="2"/>
    <s v="Gabie Tweed"/>
    <s v="gtweed8v@yolasite.com"/>
    <x v="1"/>
    <s v="Exc"/>
    <s v="M"/>
    <n v="0.2"/>
    <n v="4.125"/>
    <n v="8.25"/>
    <x v="1"/>
    <s v="Medium"/>
    <x v="0"/>
    <m/>
  </r>
  <r>
    <s v="UJQ-54441-340"/>
    <x v="2"/>
    <x v="0"/>
    <x v="268"/>
    <s v="26822-19510-SD"/>
    <s v="A-L-0.2"/>
    <n v="5"/>
    <s v="Gabie Tweed"/>
    <s v="gtweed8v@yolasite.com"/>
    <x v="1"/>
    <s v="Ara"/>
    <s v="L"/>
    <n v="0.2"/>
    <n v="3.8849999999999998"/>
    <n v="19.424999999999997"/>
    <x v="2"/>
    <s v="Light"/>
    <x v="0"/>
    <m/>
  </r>
  <r>
    <s v="OWY-43108-475"/>
    <x v="9"/>
    <x v="3"/>
    <x v="269"/>
    <s v="06432-73165-ML"/>
    <s v="A-M-0.2"/>
    <n v="6"/>
    <s v="Gaile Goggin"/>
    <s v="ggoggin8x@wix.com"/>
    <x v="2"/>
    <s v="Ara"/>
    <s v="M"/>
    <n v="0.2"/>
    <n v="3.375"/>
    <n v="20.25"/>
    <x v="2"/>
    <s v="Medium"/>
    <x v="0"/>
    <m/>
  </r>
  <r>
    <s v="GNO-91911-159"/>
    <x v="9"/>
    <x v="3"/>
    <x v="145"/>
    <s v="96503-31833-CW"/>
    <s v="L-D-0.5"/>
    <n v="3"/>
    <s v="Skylar Jeyness"/>
    <s v="sjeyness8y@biglobe.ne.jp"/>
    <x v="1"/>
    <s v="Lib"/>
    <s v="D"/>
    <n v="0.5"/>
    <n v="7.77"/>
    <n v="23.31"/>
    <x v="3"/>
    <s v="Dark"/>
    <x v="1"/>
    <m/>
  </r>
  <r>
    <s v="CNY-06284-066"/>
    <x v="1"/>
    <x v="1"/>
    <x v="270"/>
    <s v="63985-64148-MG"/>
    <s v="E-D-0.2"/>
    <n v="5"/>
    <s v="Donica Bonhome"/>
    <s v="dbonhome8z@shinystat.com"/>
    <x v="0"/>
    <s v="Exc"/>
    <s v="D"/>
    <n v="0.2"/>
    <n v="3.645"/>
    <n v="18.225000000000001"/>
    <x v="1"/>
    <s v="Dark"/>
    <x v="0"/>
    <m/>
  </r>
  <r>
    <s v="OQS-46321-904"/>
    <x v="2"/>
    <x v="0"/>
    <x v="271"/>
    <s v="19597-91185-CM"/>
    <s v="E-M-1"/>
    <n v="1"/>
    <s v="Diena Peetermann"/>
    <s v=""/>
    <x v="1"/>
    <s v="Exc"/>
    <s v="M"/>
    <n v="1"/>
    <n v="13.75"/>
    <n v="13.75"/>
    <x v="1"/>
    <s v="Medium"/>
    <x v="1"/>
    <m/>
  </r>
  <r>
    <s v="IBW-87442-480"/>
    <x v="2"/>
    <x v="2"/>
    <x v="272"/>
    <s v="79814-23626-JR"/>
    <s v="A-L-2.5"/>
    <n v="3"/>
    <s v="Trina Le Sarr"/>
    <s v="tle91@epa.gov"/>
    <x v="2"/>
    <s v="Ara"/>
    <s v="L"/>
    <n v="2.5"/>
    <n v="29.784999999999997"/>
    <n v="89.35499999999999"/>
    <x v="2"/>
    <s v="Light"/>
    <x v="0"/>
    <m/>
  </r>
  <r>
    <s v="DGZ-82537-477"/>
    <x v="3"/>
    <x v="3"/>
    <x v="252"/>
    <s v="43439-94003-DW"/>
    <s v="R-D-1"/>
    <n v="5"/>
    <s v="Flynn Antony"/>
    <s v=""/>
    <x v="0"/>
    <s v="Rob"/>
    <s v="D"/>
    <n v="1"/>
    <n v="8.9499999999999993"/>
    <n v="44.75"/>
    <x v="0"/>
    <s v="Dark"/>
    <x v="1"/>
    <m/>
  </r>
  <r>
    <s v="LPS-39089-432"/>
    <x v="8"/>
    <x v="0"/>
    <x v="273"/>
    <s v="97655-45555-LI"/>
    <s v="R-D-1"/>
    <n v="5"/>
    <s v="Baudoin Alldridge"/>
    <s v="balldridge93@yandex.ru"/>
    <x v="0"/>
    <s v="Rob"/>
    <s v="D"/>
    <n v="1"/>
    <n v="8.9499999999999993"/>
    <n v="44.75"/>
    <x v="0"/>
    <s v="Dark"/>
    <x v="0"/>
    <m/>
  </r>
  <r>
    <s v="MQU-86100-929"/>
    <x v="1"/>
    <x v="0"/>
    <x v="274"/>
    <s v="64418-01720-VW"/>
    <s v="L-L-0.5"/>
    <n v="4"/>
    <s v="Homer Dulany"/>
    <s v=""/>
    <x v="1"/>
    <s v="Lib"/>
    <s v="L"/>
    <n v="0.5"/>
    <n v="9.51"/>
    <n v="38.04"/>
    <x v="3"/>
    <s v="Light"/>
    <x v="0"/>
    <m/>
  </r>
  <r>
    <s v="XUR-14132-391"/>
    <x v="3"/>
    <x v="2"/>
    <x v="275"/>
    <s v="96836-09258-RI"/>
    <s v="R-D-0.5"/>
    <n v="2"/>
    <s v="Lisa Goodger"/>
    <s v="lgoodger95@guardian.co.uk"/>
    <x v="0"/>
    <s v="Rob"/>
    <s v="D"/>
    <n v="0.5"/>
    <n v="5.3699999999999992"/>
    <n v="10.739999999999998"/>
    <x v="0"/>
    <s v="Dark"/>
    <x v="0"/>
    <m/>
  </r>
  <r>
    <s v="OVI-27064-381"/>
    <x v="11"/>
    <x v="0"/>
    <x v="276"/>
    <s v="37274-08534-FM"/>
    <s v="R-D-0.5"/>
    <n v="3"/>
    <s v="Selma McMillian"/>
    <s v="smcmillian8t@csmonitor.com"/>
    <x v="0"/>
    <s v="Rob"/>
    <s v="D"/>
    <n v="0.5"/>
    <n v="5.3699999999999992"/>
    <n v="16.11"/>
    <x v="0"/>
    <s v="Dark"/>
    <x v="1"/>
    <m/>
  </r>
  <r>
    <s v="SHP-17012-870"/>
    <x v="1"/>
    <x v="3"/>
    <x v="277"/>
    <s v="69529-07533-CV"/>
    <s v="R-M-2.5"/>
    <n v="1"/>
    <s v="Corine Drewett"/>
    <s v="cdrewett97@wikipedia.org"/>
    <x v="0"/>
    <s v="Rob"/>
    <s v="M"/>
    <n v="2.5"/>
    <n v="22.884999999999998"/>
    <n v="22.884999999999998"/>
    <x v="0"/>
    <s v="Medium"/>
    <x v="0"/>
    <m/>
  </r>
  <r>
    <s v="FDY-03414-903"/>
    <x v="3"/>
    <x v="0"/>
    <x v="278"/>
    <s v="94840-49457-UD"/>
    <s v="A-D-0.5"/>
    <n v="3"/>
    <s v="Quinn Parsons"/>
    <s v="qparsons98@blogtalkradio.com"/>
    <x v="2"/>
    <s v="Ara"/>
    <s v="D"/>
    <n v="0.5"/>
    <n v="5.97"/>
    <n v="17.91"/>
    <x v="2"/>
    <s v="Dark"/>
    <x v="0"/>
    <m/>
  </r>
  <r>
    <s v="WXT-85291-143"/>
    <x v="0"/>
    <x v="0"/>
    <x v="279"/>
    <s v="81414-81273-DK"/>
    <s v="R-M-0.5"/>
    <n v="4"/>
    <s v="Vivyan Ceely"/>
    <s v="vceely99@auda.org.au"/>
    <x v="0"/>
    <s v="Rob"/>
    <s v="M"/>
    <n v="0.5"/>
    <n v="5.97"/>
    <n v="23.88"/>
    <x v="0"/>
    <s v="Medium"/>
    <x v="0"/>
    <m/>
  </r>
  <r>
    <s v="QNP-18893-547"/>
    <x v="7"/>
    <x v="0"/>
    <x v="280"/>
    <s v="76930-61689-CH"/>
    <s v="R-L-1"/>
    <n v="5"/>
    <s v="Elonore Goodings"/>
    <s v=""/>
    <x v="2"/>
    <s v="Rob"/>
    <s v="L"/>
    <n v="1"/>
    <n v="11.95"/>
    <n v="59.75"/>
    <x v="0"/>
    <s v="Light"/>
    <x v="1"/>
    <m/>
  </r>
  <r>
    <s v="DOH-92927-530"/>
    <x v="10"/>
    <x v="3"/>
    <x v="281"/>
    <s v="12839-56537-TQ"/>
    <s v="L-L-0.2"/>
    <n v="6"/>
    <s v="Clement Vasiliev"/>
    <s v="cvasiliev9b@discuz.net"/>
    <x v="1"/>
    <s v="Lib"/>
    <s v="L"/>
    <n v="0.2"/>
    <n v="4.7549999999999999"/>
    <n v="28.53"/>
    <x v="3"/>
    <s v="Light"/>
    <x v="0"/>
    <m/>
  </r>
  <r>
    <s v="HGJ-82768-173"/>
    <x v="3"/>
    <x v="1"/>
    <x v="282"/>
    <s v="62741-01322-HU"/>
    <s v="A-M-1"/>
    <n v="4"/>
    <s v="Terencio O'Moylan"/>
    <s v="tomoylan9c@liveinternet.ru"/>
    <x v="2"/>
    <s v="Ara"/>
    <s v="M"/>
    <n v="1"/>
    <n v="11.25"/>
    <n v="45"/>
    <x v="2"/>
    <s v="Medium"/>
    <x v="1"/>
    <m/>
  </r>
  <r>
    <s v="YPT-95383-088"/>
    <x v="7"/>
    <x v="1"/>
    <x v="283"/>
    <s v="43439-94003-DW"/>
    <s v="E-D-2.5"/>
    <n v="2"/>
    <s v="Flynn Antony"/>
    <s v=""/>
    <x v="0"/>
    <s v="Exc"/>
    <s v="D"/>
    <n v="2.5"/>
    <n v="27.945"/>
    <n v="55.89"/>
    <x v="1"/>
    <s v="Dark"/>
    <x v="1"/>
    <m/>
  </r>
  <r>
    <s v="OYH-16533-767"/>
    <x v="1"/>
    <x v="3"/>
    <x v="284"/>
    <s v="44932-34838-RM"/>
    <s v="E-L-1"/>
    <n v="4"/>
    <s v="Wyatan Fetherston"/>
    <s v="wfetherston9e@constantcontact.com"/>
    <x v="2"/>
    <s v="Exc"/>
    <s v="L"/>
    <n v="1"/>
    <n v="14.85"/>
    <n v="59.4"/>
    <x v="1"/>
    <s v="Light"/>
    <x v="1"/>
    <m/>
  </r>
  <r>
    <s v="DWW-28642-549"/>
    <x v="6"/>
    <x v="1"/>
    <x v="285"/>
    <s v="91181-19412-RQ"/>
    <s v="E-D-0.2"/>
    <n v="2"/>
    <s v="Emmaline Rasmus"/>
    <s v="erasmus9f@techcrunch.com"/>
    <x v="1"/>
    <s v="Exc"/>
    <s v="D"/>
    <n v="0.2"/>
    <n v="3.645"/>
    <n v="7.29"/>
    <x v="1"/>
    <s v="Dark"/>
    <x v="0"/>
    <m/>
  </r>
  <r>
    <s v="CGO-79583-871"/>
    <x v="6"/>
    <x v="0"/>
    <x v="286"/>
    <s v="37182-54930-XC"/>
    <s v="E-D-0.5"/>
    <n v="1"/>
    <s v="Wesley Giorgioni"/>
    <s v="wgiorgioni9g@wikipedia.org"/>
    <x v="0"/>
    <s v="Exc"/>
    <s v="D"/>
    <n v="0.5"/>
    <n v="7.29"/>
    <n v="7.29"/>
    <x v="1"/>
    <s v="Dark"/>
    <x v="0"/>
    <m/>
  </r>
  <r>
    <s v="TFY-52090-386"/>
    <x v="7"/>
    <x v="0"/>
    <x v="287"/>
    <s v="08613-17327-XT"/>
    <s v="E-L-0.5"/>
    <n v="2"/>
    <s v="Lucienne Scargle"/>
    <s v="lscargle9h@myspace.com"/>
    <x v="1"/>
    <s v="Exc"/>
    <s v="L"/>
    <n v="0.5"/>
    <n v="8.91"/>
    <n v="17.82"/>
    <x v="1"/>
    <s v="Light"/>
    <x v="1"/>
    <m/>
  </r>
  <r>
    <s v="TFY-52090-386"/>
    <x v="7"/>
    <x v="0"/>
    <x v="287"/>
    <s v="08613-17327-XT"/>
    <s v="L-D-0.5"/>
    <n v="5"/>
    <s v="Lucienne Scargle"/>
    <s v="lscargle9h@myspace.com"/>
    <x v="1"/>
    <s v="Lib"/>
    <s v="D"/>
    <n v="0.5"/>
    <n v="7.77"/>
    <n v="38.849999999999994"/>
    <x v="3"/>
    <s v="Dark"/>
    <x v="1"/>
    <m/>
  </r>
  <r>
    <s v="NYY-73968-094"/>
    <x v="3"/>
    <x v="0"/>
    <x v="288"/>
    <s v="70451-38048-AH"/>
    <s v="R-D-0.5"/>
    <n v="6"/>
    <s v="Noam Climance"/>
    <s v="nclimance9j@europa.eu"/>
    <x v="0"/>
    <s v="Rob"/>
    <s v="D"/>
    <n v="0.5"/>
    <n v="5.3699999999999992"/>
    <n v="32.22"/>
    <x v="0"/>
    <s v="Dark"/>
    <x v="1"/>
    <m/>
  </r>
  <r>
    <s v="QEY-71761-460"/>
    <x v="11"/>
    <x v="1"/>
    <x v="250"/>
    <s v="35442-75769-PL"/>
    <s v="R-M-1"/>
    <n v="2"/>
    <s v="Catarina Donn"/>
    <s v=""/>
    <x v="2"/>
    <s v="Rob"/>
    <s v="M"/>
    <n v="1"/>
    <n v="9.9499999999999993"/>
    <n v="19.899999999999999"/>
    <x v="0"/>
    <s v="Medium"/>
    <x v="0"/>
    <m/>
  </r>
  <r>
    <s v="GKQ-82603-910"/>
    <x v="4"/>
    <x v="3"/>
    <x v="289"/>
    <s v="83737-56117-JE"/>
    <s v="R-L-1"/>
    <n v="5"/>
    <s v="Ameline Snazle"/>
    <s v="asnazle9l@oracle.com"/>
    <x v="1"/>
    <s v="Rob"/>
    <s v="L"/>
    <n v="1"/>
    <n v="11.95"/>
    <n v="59.75"/>
    <x v="0"/>
    <s v="Light"/>
    <x v="1"/>
    <m/>
  </r>
  <r>
    <s v="IOB-32673-745"/>
    <x v="5"/>
    <x v="1"/>
    <x v="290"/>
    <s v="07095-81281-NJ"/>
    <s v="A-L-0.5"/>
    <n v="3"/>
    <s v="Rebeka Worg"/>
    <s v="rworg9m@arstechnica.com"/>
    <x v="2"/>
    <s v="Ara"/>
    <s v="L"/>
    <n v="0.5"/>
    <n v="7.77"/>
    <n v="23.31"/>
    <x v="2"/>
    <s v="Light"/>
    <x v="0"/>
    <m/>
  </r>
  <r>
    <s v="YAU-98893-150"/>
    <x v="4"/>
    <x v="2"/>
    <x v="291"/>
    <s v="77043-48851-HG"/>
    <s v="L-M-1"/>
    <n v="2"/>
    <s v="Lewes Danes"/>
    <s v="ldanes9n@umn.edu"/>
    <x v="2"/>
    <s v="Lib"/>
    <s v="M"/>
    <n v="1"/>
    <n v="14.55"/>
    <n v="29.1"/>
    <x v="3"/>
    <s v="Medium"/>
    <x v="1"/>
    <m/>
  </r>
  <r>
    <s v="XNM-14163-951"/>
    <x v="9"/>
    <x v="0"/>
    <x v="292"/>
    <s v="78224-60622-KH"/>
    <s v="E-L-2.5"/>
    <n v="6"/>
    <s v="Shelli Keynd"/>
    <s v="skeynd9o@narod.ru"/>
    <x v="0"/>
    <s v="Exc"/>
    <s v="L"/>
    <n v="2.5"/>
    <n v="34.154999999999994"/>
    <n v="204.92999999999995"/>
    <x v="1"/>
    <s v="Light"/>
    <x v="1"/>
    <m/>
  </r>
  <r>
    <s v="JPB-45297-000"/>
    <x v="2"/>
    <x v="2"/>
    <x v="293"/>
    <s v="83105-86631-IU"/>
    <s v="R-L-0.2"/>
    <n v="2"/>
    <s v="Dell Daveridge"/>
    <s v="ddaveridge9p@arstechnica.com"/>
    <x v="2"/>
    <s v="Rob"/>
    <s v="L"/>
    <n v="0.2"/>
    <n v="3.5849999999999995"/>
    <n v="7.169999999999999"/>
    <x v="0"/>
    <s v="Light"/>
    <x v="1"/>
    <m/>
  </r>
  <r>
    <s v="MOU-74341-266"/>
    <x v="5"/>
    <x v="0"/>
    <x v="294"/>
    <s v="99358-65399-TC"/>
    <s v="A-D-0.5"/>
    <n v="4"/>
    <s v="Joshuah Awdry"/>
    <s v="jawdry9q@utexas.edu"/>
    <x v="0"/>
    <s v="Ara"/>
    <s v="D"/>
    <n v="0.5"/>
    <n v="5.97"/>
    <n v="23.88"/>
    <x v="2"/>
    <s v="Dark"/>
    <x v="1"/>
    <m/>
  </r>
  <r>
    <s v="DHJ-87461-571"/>
    <x v="3"/>
    <x v="3"/>
    <x v="295"/>
    <s v="94525-76037-JP"/>
    <s v="A-M-1"/>
    <n v="2"/>
    <s v="Ethel Ryles"/>
    <s v="eryles9r@fastcompany.com"/>
    <x v="1"/>
    <s v="Ara"/>
    <s v="M"/>
    <n v="1"/>
    <n v="11.25"/>
    <n v="22.5"/>
    <x v="2"/>
    <s v="Medium"/>
    <x v="1"/>
    <m/>
  </r>
  <r>
    <s v="DKM-97676-850"/>
    <x v="1"/>
    <x v="3"/>
    <x v="296"/>
    <s v="43439-94003-DW"/>
    <s v="E-D-0.5"/>
    <n v="5"/>
    <s v="Flynn Antony"/>
    <s v=""/>
    <x v="0"/>
    <s v="Exc"/>
    <s v="D"/>
    <n v="0.5"/>
    <n v="7.29"/>
    <n v="36.450000000000003"/>
    <x v="1"/>
    <s v="Dark"/>
    <x v="1"/>
    <m/>
  </r>
  <r>
    <s v="UEB-09112-118"/>
    <x v="4"/>
    <x v="3"/>
    <x v="297"/>
    <s v="82718-93677-XO"/>
    <s v="A-M-0.5"/>
    <n v="4"/>
    <s v="Maitilde Boxill"/>
    <s v=""/>
    <x v="2"/>
    <s v="Ara"/>
    <s v="M"/>
    <n v="0.5"/>
    <n v="6.75"/>
    <n v="27"/>
    <x v="2"/>
    <s v="Medium"/>
    <x v="0"/>
    <m/>
  </r>
  <r>
    <s v="ORZ-67699-748"/>
    <x v="10"/>
    <x v="3"/>
    <x v="298"/>
    <s v="44708-78241-DF"/>
    <s v="A-M-2.5"/>
    <n v="6"/>
    <s v="Jodee Caldicott"/>
    <s v="jcaldicott9u@usda.gov"/>
    <x v="1"/>
    <s v="Ara"/>
    <s v="M"/>
    <n v="2.5"/>
    <n v="25.874999999999996"/>
    <n v="155.24999999999997"/>
    <x v="2"/>
    <s v="Medium"/>
    <x v="1"/>
    <m/>
  </r>
  <r>
    <s v="JXP-28398-485"/>
    <x v="1"/>
    <x v="1"/>
    <x v="299"/>
    <s v="23039-93032-FN"/>
    <s v="A-D-2.5"/>
    <n v="5"/>
    <s v="Marianna Vedmore"/>
    <s v="mvedmore9v@a8.net"/>
    <x v="0"/>
    <s v="Ara"/>
    <s v="D"/>
    <n v="2.5"/>
    <n v="22.884999999999998"/>
    <n v="114.42499999999998"/>
    <x v="2"/>
    <s v="Dark"/>
    <x v="0"/>
    <m/>
  </r>
  <r>
    <s v="WWH-92259-198"/>
    <x v="6"/>
    <x v="2"/>
    <x v="300"/>
    <s v="35256-12529-FT"/>
    <s v="L-D-1"/>
    <n v="2"/>
    <s v="Willey Romao"/>
    <s v="wromao9w@chronoengine.com"/>
    <x v="0"/>
    <s v="Lib"/>
    <s v="D"/>
    <n v="1"/>
    <n v="12.95"/>
    <n v="25.9"/>
    <x v="3"/>
    <s v="Dark"/>
    <x v="0"/>
    <m/>
  </r>
  <r>
    <s v="FLR-82914-153"/>
    <x v="0"/>
    <x v="1"/>
    <x v="301"/>
    <s v="86100-33488-WP"/>
    <s v="A-M-2.5"/>
    <n v="6"/>
    <s v="Enriqueta Ixor"/>
    <s v=""/>
    <x v="2"/>
    <s v="Ara"/>
    <s v="M"/>
    <n v="2.5"/>
    <n v="25.874999999999996"/>
    <n v="155.24999999999997"/>
    <x v="2"/>
    <s v="Medium"/>
    <x v="1"/>
    <m/>
  </r>
  <r>
    <s v="AMB-93600-000"/>
    <x v="5"/>
    <x v="0"/>
    <x v="302"/>
    <s v="64435-53100-WM"/>
    <s v="A-L-2.5"/>
    <n v="1"/>
    <s v="Tomasina Cotmore"/>
    <s v="tcotmore9y@amazonaws.com"/>
    <x v="0"/>
    <s v="Ara"/>
    <s v="L"/>
    <n v="2.5"/>
    <n v="29.784999999999997"/>
    <n v="29.784999999999997"/>
    <x v="2"/>
    <s v="Light"/>
    <x v="1"/>
    <m/>
  </r>
  <r>
    <s v="FEP-36895-658"/>
    <x v="8"/>
    <x v="0"/>
    <x v="303"/>
    <s v="44699-43836-UH"/>
    <s v="R-L-0.2"/>
    <n v="6"/>
    <s v="Yuma Skipsey"/>
    <s v="yskipsey9z@spotify.com"/>
    <x v="2"/>
    <s v="Rob"/>
    <s v="L"/>
    <n v="0.2"/>
    <n v="3.5849999999999995"/>
    <n v="21.509999999999998"/>
    <x v="0"/>
    <s v="Light"/>
    <x v="1"/>
    <m/>
  </r>
  <r>
    <s v="RXW-91413-276"/>
    <x v="3"/>
    <x v="3"/>
    <x v="304"/>
    <s v="29588-35679-RG"/>
    <s v="R-D-2.5"/>
    <n v="2"/>
    <s v="Nicko Corps"/>
    <s v="ncorpsa0@gmpg.org"/>
    <x v="0"/>
    <s v="Rob"/>
    <s v="D"/>
    <n v="2.5"/>
    <n v="20.584999999999997"/>
    <n v="41.169999999999995"/>
    <x v="0"/>
    <s v="Dark"/>
    <x v="1"/>
    <m/>
  </r>
  <r>
    <s v="RXW-91413-276"/>
    <x v="3"/>
    <x v="3"/>
    <x v="304"/>
    <s v="29588-35679-RG"/>
    <s v="R-M-0.5"/>
    <n v="1"/>
    <s v="Nicko Corps"/>
    <s v="ncorpsa0@gmpg.org"/>
    <x v="0"/>
    <s v="Rob"/>
    <s v="M"/>
    <n v="0.5"/>
    <n v="5.97"/>
    <n v="5.97"/>
    <x v="0"/>
    <s v="Medium"/>
    <x v="1"/>
    <m/>
  </r>
  <r>
    <s v="SDB-77492-188"/>
    <x v="5"/>
    <x v="2"/>
    <x v="305"/>
    <s v="64815-54078-HH"/>
    <s v="E-L-1"/>
    <n v="2"/>
    <s v="Feliks Babber"/>
    <s v="fbabbera2@stanford.edu"/>
    <x v="2"/>
    <s v="Exc"/>
    <s v="L"/>
    <n v="1"/>
    <n v="14.85"/>
    <n v="29.7"/>
    <x v="1"/>
    <s v="Light"/>
    <x v="0"/>
    <m/>
  </r>
  <r>
    <s v="RZN-65182-395"/>
    <x v="6"/>
    <x v="1"/>
    <x v="196"/>
    <s v="59572-41990-XY"/>
    <s v="L-M-1"/>
    <n v="6"/>
    <s v="Kaja Loxton"/>
    <s v="kloxtona3@opensource.org"/>
    <x v="2"/>
    <s v="Lib"/>
    <s v="M"/>
    <n v="1"/>
    <n v="14.55"/>
    <n v="87.300000000000011"/>
    <x v="3"/>
    <s v="Medium"/>
    <x v="1"/>
    <m/>
  </r>
  <r>
    <s v="HDQ-86094-507"/>
    <x v="8"/>
    <x v="0"/>
    <x v="110"/>
    <s v="32481-61533-ZJ"/>
    <s v="E-D-1"/>
    <n v="6"/>
    <s v="Parker Tofful"/>
    <s v="ptoffula4@posterous.com"/>
    <x v="1"/>
    <s v="Exc"/>
    <s v="D"/>
    <n v="1"/>
    <n v="12.15"/>
    <n v="72.900000000000006"/>
    <x v="1"/>
    <s v="Dark"/>
    <x v="0"/>
    <m/>
  </r>
  <r>
    <s v="YXO-79631-417"/>
    <x v="0"/>
    <x v="1"/>
    <x v="24"/>
    <s v="31587-92570-HL"/>
    <s v="L-D-0.5"/>
    <n v="1"/>
    <s v="Casi Gwinnett"/>
    <s v="cgwinnetta5@behance.net"/>
    <x v="0"/>
    <s v="Lib"/>
    <s v="D"/>
    <n v="0.5"/>
    <n v="7.77"/>
    <n v="7.77"/>
    <x v="3"/>
    <s v="Dark"/>
    <x v="1"/>
    <m/>
  </r>
  <r>
    <s v="SNF-57032-096"/>
    <x v="10"/>
    <x v="3"/>
    <x v="306"/>
    <s v="93832-04799-ID"/>
    <s v="E-D-0.5"/>
    <n v="6"/>
    <s v="Saree Ellesworth"/>
    <s v=""/>
    <x v="2"/>
    <s v="Exc"/>
    <s v="D"/>
    <n v="0.5"/>
    <n v="7.29"/>
    <n v="43.74"/>
    <x v="1"/>
    <s v="Dark"/>
    <x v="1"/>
    <m/>
  </r>
  <r>
    <s v="DGL-29648-995"/>
    <x v="2"/>
    <x v="1"/>
    <x v="307"/>
    <s v="59367-30821-ZQ"/>
    <s v="L-M-0.2"/>
    <n v="2"/>
    <s v="Silvio Iorizzi"/>
    <s v=""/>
    <x v="0"/>
    <s v="Lib"/>
    <s v="M"/>
    <n v="0.2"/>
    <n v="4.3650000000000002"/>
    <n v="8.73"/>
    <x v="3"/>
    <s v="Medium"/>
    <x v="0"/>
    <m/>
  </r>
  <r>
    <s v="GPU-65651-504"/>
    <x v="5"/>
    <x v="2"/>
    <x v="308"/>
    <s v="83947-45528-ET"/>
    <s v="E-M-2.5"/>
    <n v="2"/>
    <s v="Leesa Flaonier"/>
    <s v="lflaoniera8@wordpress.org"/>
    <x v="1"/>
    <s v="Exc"/>
    <s v="M"/>
    <n v="2.5"/>
    <n v="31.624999999999996"/>
    <n v="63.249999999999993"/>
    <x v="1"/>
    <s v="Medium"/>
    <x v="1"/>
    <m/>
  </r>
  <r>
    <s v="OJU-34452-896"/>
    <x v="10"/>
    <x v="0"/>
    <x v="309"/>
    <s v="60799-92593-CX"/>
    <s v="E-L-0.5"/>
    <n v="1"/>
    <s v="Abba Pummell"/>
    <s v=""/>
    <x v="2"/>
    <s v="Exc"/>
    <s v="L"/>
    <n v="0.5"/>
    <n v="8.91"/>
    <n v="8.91"/>
    <x v="1"/>
    <s v="Light"/>
    <x v="0"/>
    <m/>
  </r>
  <r>
    <s v="GZS-50547-887"/>
    <x v="10"/>
    <x v="0"/>
    <x v="310"/>
    <s v="61600-55136-UM"/>
    <s v="E-D-1"/>
    <n v="2"/>
    <s v="Corinna Catcheside"/>
    <s v="ccatchesideaa@macromedia.com"/>
    <x v="0"/>
    <s v="Exc"/>
    <s v="D"/>
    <n v="1"/>
    <n v="12.15"/>
    <n v="24.3"/>
    <x v="1"/>
    <s v="Dark"/>
    <x v="0"/>
    <m/>
  </r>
  <r>
    <s v="ESR-54041-053"/>
    <x v="5"/>
    <x v="2"/>
    <x v="311"/>
    <s v="59771-90302-OF"/>
    <s v="A-L-0.5"/>
    <n v="2"/>
    <s v="Cortney Gibbonson"/>
    <s v="cgibbonsonab@accuweather.com"/>
    <x v="2"/>
    <s v="Ara"/>
    <s v="L"/>
    <n v="0.5"/>
    <n v="7.77"/>
    <n v="15.54"/>
    <x v="2"/>
    <s v="Light"/>
    <x v="0"/>
    <m/>
  </r>
  <r>
    <s v="OGD-10781-526"/>
    <x v="7"/>
    <x v="3"/>
    <x v="132"/>
    <s v="16880-78077-FB"/>
    <s v="R-L-0.5"/>
    <n v="6"/>
    <s v="Terri Farra"/>
    <s v="tfarraac@behance.net"/>
    <x v="2"/>
    <s v="Rob"/>
    <s v="L"/>
    <n v="0.5"/>
    <n v="7.169999999999999"/>
    <n v="43.019999999999996"/>
    <x v="0"/>
    <s v="Light"/>
    <x v="1"/>
    <m/>
  </r>
  <r>
    <s v="FVH-29271-315"/>
    <x v="1"/>
    <x v="2"/>
    <x v="312"/>
    <s v="74415-50873-FC"/>
    <s v="A-D-0.5"/>
    <n v="2"/>
    <s v="Corney Curme"/>
    <s v=""/>
    <x v="1"/>
    <s v="Ara"/>
    <s v="D"/>
    <n v="0.5"/>
    <n v="5.97"/>
    <n v="11.94"/>
    <x v="2"/>
    <s v="Dark"/>
    <x v="0"/>
    <m/>
  </r>
  <r>
    <s v="BNZ-20544-633"/>
    <x v="7"/>
    <x v="3"/>
    <x v="313"/>
    <s v="31798-95707-NR"/>
    <s v="L-L-0.5"/>
    <n v="4"/>
    <s v="Gothart Bamfield"/>
    <s v="gbamfieldae@yellowpages.com"/>
    <x v="0"/>
    <s v="Lib"/>
    <s v="L"/>
    <n v="0.5"/>
    <n v="9.51"/>
    <n v="38.04"/>
    <x v="3"/>
    <s v="Light"/>
    <x v="0"/>
    <m/>
  </r>
  <r>
    <s v="FUX-85791-078"/>
    <x v="7"/>
    <x v="3"/>
    <x v="156"/>
    <s v="59122-08794-WT"/>
    <s v="A-M-0.2"/>
    <n v="2"/>
    <s v="Waylin Hollingdale"/>
    <s v="whollingdaleaf@about.me"/>
    <x v="1"/>
    <s v="Ara"/>
    <s v="M"/>
    <n v="0.2"/>
    <n v="3.375"/>
    <n v="6.75"/>
    <x v="2"/>
    <s v="Medium"/>
    <x v="0"/>
    <m/>
  </r>
  <r>
    <s v="YXP-20078-116"/>
    <x v="0"/>
    <x v="3"/>
    <x v="314"/>
    <s v="37238-52421-JJ"/>
    <s v="R-M-0.5"/>
    <n v="1"/>
    <s v="Judd De Leek"/>
    <s v="jdeag@xrea.com"/>
    <x v="0"/>
    <s v="Rob"/>
    <s v="M"/>
    <n v="0.5"/>
    <n v="5.97"/>
    <n v="5.97"/>
    <x v="0"/>
    <s v="Medium"/>
    <x v="0"/>
    <m/>
  </r>
  <r>
    <s v="VQV-59984-866"/>
    <x v="6"/>
    <x v="0"/>
    <x v="315"/>
    <s v="48854-01899-FN"/>
    <s v="R-D-0.2"/>
    <n v="3"/>
    <s v="Vanya Skullet"/>
    <s v="vskulletah@tinyurl.com"/>
    <x v="1"/>
    <s v="Rob"/>
    <s v="D"/>
    <n v="0.2"/>
    <n v="2.6849999999999996"/>
    <n v="8.0549999999999997"/>
    <x v="0"/>
    <s v="Dark"/>
    <x v="1"/>
    <m/>
  </r>
  <r>
    <s v="JEH-37276-048"/>
    <x v="1"/>
    <x v="1"/>
    <x v="316"/>
    <s v="80896-38819-DW"/>
    <s v="A-L-0.5"/>
    <n v="3"/>
    <s v="Jany Rudeforth"/>
    <s v="jrudeforthai@wunderground.com"/>
    <x v="2"/>
    <s v="Ara"/>
    <s v="L"/>
    <n v="0.5"/>
    <n v="7.77"/>
    <n v="23.31"/>
    <x v="2"/>
    <s v="Light"/>
    <x v="0"/>
    <m/>
  </r>
  <r>
    <s v="VYD-28555-589"/>
    <x v="3"/>
    <x v="0"/>
    <x v="317"/>
    <s v="29814-01459-RC"/>
    <s v="R-L-0.5"/>
    <n v="6"/>
    <s v="Ashbey Tomaszewski"/>
    <s v="atomaszewskiaj@answers.com"/>
    <x v="2"/>
    <s v="Rob"/>
    <s v="L"/>
    <n v="0.5"/>
    <n v="7.169999999999999"/>
    <n v="43.019999999999996"/>
    <x v="0"/>
    <s v="Light"/>
    <x v="0"/>
    <m/>
  </r>
  <r>
    <s v="WUG-76466-650"/>
    <x v="10"/>
    <x v="1"/>
    <x v="318"/>
    <s v="43439-94003-DW"/>
    <s v="L-D-0.5"/>
    <n v="3"/>
    <s v="Flynn Antony"/>
    <s v=""/>
    <x v="0"/>
    <s v="Lib"/>
    <s v="D"/>
    <n v="0.5"/>
    <n v="7.77"/>
    <n v="23.31"/>
    <x v="3"/>
    <s v="Dark"/>
    <x v="1"/>
    <m/>
  </r>
  <r>
    <s v="RJV-08261-583"/>
    <x v="6"/>
    <x v="2"/>
    <x v="182"/>
    <s v="48497-29281-FE"/>
    <s v="A-D-0.2"/>
    <n v="2"/>
    <s v="Pren Bess"/>
    <s v="pbessal@qq.com"/>
    <x v="1"/>
    <s v="Ara"/>
    <s v="D"/>
    <n v="0.2"/>
    <n v="2.9849999999999999"/>
    <n v="5.97"/>
    <x v="2"/>
    <s v="Dark"/>
    <x v="0"/>
    <m/>
  </r>
  <r>
    <s v="PMR-56062-609"/>
    <x v="4"/>
    <x v="3"/>
    <x v="319"/>
    <s v="43605-12616-YH"/>
    <s v="E-D-0.5"/>
    <n v="3"/>
    <s v="Elka Windress"/>
    <s v="ewindressam@marketwatch.com"/>
    <x v="0"/>
    <s v="Exc"/>
    <s v="D"/>
    <n v="0.5"/>
    <n v="7.29"/>
    <n v="21.87"/>
    <x v="1"/>
    <s v="Dark"/>
    <x v="1"/>
    <m/>
  </r>
  <r>
    <s v="XLD-12920-505"/>
    <x v="5"/>
    <x v="0"/>
    <x v="320"/>
    <s v="21907-75962-VB"/>
    <s v="E-L-0.5"/>
    <n v="6"/>
    <s v="Marty Kidstoun"/>
    <s v=""/>
    <x v="0"/>
    <s v="Exc"/>
    <s v="L"/>
    <n v="0.5"/>
    <n v="8.91"/>
    <n v="53.46"/>
    <x v="1"/>
    <s v="Light"/>
    <x v="0"/>
    <m/>
  </r>
  <r>
    <s v="UBW-50312-037"/>
    <x v="10"/>
    <x v="3"/>
    <x v="321"/>
    <s v="69503-12127-YD"/>
    <s v="A-L-2.5"/>
    <n v="4"/>
    <s v="Nickey Dimbleby"/>
    <s v=""/>
    <x v="1"/>
    <s v="Ara"/>
    <s v="L"/>
    <n v="2.5"/>
    <n v="29.784999999999997"/>
    <n v="119.13999999999999"/>
    <x v="2"/>
    <s v="Light"/>
    <x v="1"/>
    <m/>
  </r>
  <r>
    <s v="QAW-05889-019"/>
    <x v="9"/>
    <x v="1"/>
    <x v="322"/>
    <s v="68810-07329-EU"/>
    <s v="L-M-0.5"/>
    <n v="5"/>
    <s v="Virgil Baumadier"/>
    <s v="vbaumadierap@google.cn"/>
    <x v="0"/>
    <s v="Lib"/>
    <s v="M"/>
    <n v="0.5"/>
    <n v="8.73"/>
    <n v="43.650000000000006"/>
    <x v="3"/>
    <s v="Medium"/>
    <x v="0"/>
    <m/>
  </r>
  <r>
    <s v="EPT-12715-397"/>
    <x v="0"/>
    <x v="3"/>
    <x v="128"/>
    <s v="08478-75251-OG"/>
    <s v="A-D-0.2"/>
    <n v="6"/>
    <s v="Lenore Messenbird"/>
    <s v=""/>
    <x v="1"/>
    <s v="Ara"/>
    <s v="D"/>
    <n v="0.2"/>
    <n v="2.9849999999999999"/>
    <n v="17.91"/>
    <x v="2"/>
    <s v="Dark"/>
    <x v="0"/>
    <m/>
  </r>
  <r>
    <s v="DHT-93810-053"/>
    <x v="0"/>
    <x v="1"/>
    <x v="323"/>
    <s v="17005-82030-EA"/>
    <s v="E-L-1"/>
    <n v="5"/>
    <s v="Shirleen Welds"/>
    <s v="sweldsar@wired.com"/>
    <x v="2"/>
    <s v="Exc"/>
    <s v="L"/>
    <n v="1"/>
    <n v="14.85"/>
    <n v="74.25"/>
    <x v="1"/>
    <s v="Light"/>
    <x v="0"/>
    <m/>
  </r>
  <r>
    <s v="DMY-96037-963"/>
    <x v="7"/>
    <x v="3"/>
    <x v="324"/>
    <s v="42179-95059-DO"/>
    <s v="L-D-0.2"/>
    <n v="3"/>
    <s v="Maisie Sarvar"/>
    <s v="msarvaras@artisteer.com"/>
    <x v="0"/>
    <s v="Lib"/>
    <s v="D"/>
    <n v="0.2"/>
    <n v="3.8849999999999998"/>
    <n v="11.654999999999999"/>
    <x v="3"/>
    <s v="Dark"/>
    <x v="0"/>
    <m/>
  </r>
  <r>
    <s v="MBM-55936-917"/>
    <x v="6"/>
    <x v="0"/>
    <x v="325"/>
    <s v="55989-39849-WO"/>
    <s v="L-D-0.5"/>
    <n v="3"/>
    <s v="Andrej Havick"/>
    <s v="ahavickat@nsw.gov.au"/>
    <x v="2"/>
    <s v="Lib"/>
    <s v="D"/>
    <n v="0.5"/>
    <n v="7.77"/>
    <n v="23.31"/>
    <x v="3"/>
    <s v="Dark"/>
    <x v="0"/>
    <m/>
  </r>
  <r>
    <s v="TPA-93614-840"/>
    <x v="10"/>
    <x v="1"/>
    <x v="326"/>
    <s v="28932-49296-TM"/>
    <s v="E-D-0.5"/>
    <n v="2"/>
    <s v="Sloan Diviny"/>
    <s v="sdivinyau@ask.com"/>
    <x v="1"/>
    <s v="Exc"/>
    <s v="D"/>
    <n v="0.5"/>
    <n v="7.29"/>
    <n v="14.58"/>
    <x v="1"/>
    <s v="Dark"/>
    <x v="0"/>
    <m/>
  </r>
  <r>
    <s v="WDM-77521-710"/>
    <x v="7"/>
    <x v="3"/>
    <x v="327"/>
    <s v="86144-10144-CB"/>
    <s v="A-M-0.5"/>
    <n v="2"/>
    <s v="Itch Norquoy"/>
    <s v="inorquoyav@businessweek.com"/>
    <x v="0"/>
    <s v="Ara"/>
    <s v="M"/>
    <n v="0.5"/>
    <n v="6.75"/>
    <n v="13.5"/>
    <x v="2"/>
    <s v="Medium"/>
    <x v="1"/>
    <m/>
  </r>
  <r>
    <s v="EIP-19142-462"/>
    <x v="0"/>
    <x v="1"/>
    <x v="328"/>
    <s v="60973-72562-DQ"/>
    <s v="E-L-1"/>
    <n v="6"/>
    <s v="Anson Iddison"/>
    <s v="aiddisonaw@usa.gov"/>
    <x v="0"/>
    <s v="Exc"/>
    <s v="L"/>
    <n v="1"/>
    <n v="14.85"/>
    <n v="89.1"/>
    <x v="1"/>
    <s v="Light"/>
    <x v="1"/>
    <m/>
  </r>
  <r>
    <s v="EIP-19142-462"/>
    <x v="0"/>
    <x v="1"/>
    <x v="328"/>
    <s v="60973-72562-DQ"/>
    <s v="A-L-0.2"/>
    <n v="1"/>
    <s v="Anson Iddison"/>
    <s v="aiddisonaw@usa.gov"/>
    <x v="0"/>
    <s v="Ara"/>
    <s v="L"/>
    <n v="0.2"/>
    <n v="3.8849999999999998"/>
    <n v="3.8849999999999998"/>
    <x v="2"/>
    <s v="Light"/>
    <x v="1"/>
    <m/>
  </r>
  <r>
    <s v="ZZL-76364-387"/>
    <x v="0"/>
    <x v="3"/>
    <x v="128"/>
    <s v="11263-86515-VU"/>
    <s v="R-L-2.5"/>
    <n v="4"/>
    <s v="Randal Longfield"/>
    <s v="rlongfielday@bluehost.com"/>
    <x v="0"/>
    <s v="Rob"/>
    <s v="L"/>
    <n v="2.5"/>
    <n v="27.484999999999996"/>
    <n v="109.93999999999998"/>
    <x v="0"/>
    <s v="Light"/>
    <x v="1"/>
    <m/>
  </r>
  <r>
    <s v="GMF-18638-786"/>
    <x v="0"/>
    <x v="1"/>
    <x v="329"/>
    <s v="60004-62976-NI"/>
    <s v="L-D-0.5"/>
    <n v="6"/>
    <s v="Gregorius Kislingbury"/>
    <s v="gkislingburyaz@samsung.com"/>
    <x v="1"/>
    <s v="Lib"/>
    <s v="D"/>
    <n v="0.5"/>
    <n v="7.77"/>
    <n v="46.62"/>
    <x v="3"/>
    <s v="Dark"/>
    <x v="0"/>
    <m/>
  </r>
  <r>
    <s v="TDJ-20844-787"/>
    <x v="11"/>
    <x v="3"/>
    <x v="330"/>
    <s v="77876-28498-HI"/>
    <s v="A-L-0.5"/>
    <n v="5"/>
    <s v="Xenos Gibbons"/>
    <s v="xgibbonsb0@artisteer.com"/>
    <x v="2"/>
    <s v="Ara"/>
    <s v="L"/>
    <n v="0.5"/>
    <n v="7.77"/>
    <n v="38.849999999999994"/>
    <x v="2"/>
    <s v="Light"/>
    <x v="1"/>
    <m/>
  </r>
  <r>
    <s v="BWK-39400-446"/>
    <x v="0"/>
    <x v="0"/>
    <x v="331"/>
    <s v="61302-06948-EH"/>
    <s v="L-D-0.5"/>
    <n v="4"/>
    <s v="Fleur Parres"/>
    <s v="fparresb1@imageshack.us"/>
    <x v="0"/>
    <s v="Lib"/>
    <s v="D"/>
    <n v="0.5"/>
    <n v="7.77"/>
    <n v="31.08"/>
    <x v="3"/>
    <s v="Dark"/>
    <x v="0"/>
    <m/>
  </r>
  <r>
    <s v="LCB-02099-995"/>
    <x v="2"/>
    <x v="0"/>
    <x v="332"/>
    <s v="06757-96251-UH"/>
    <s v="A-D-0.2"/>
    <n v="6"/>
    <s v="Gran Sibray"/>
    <s v="gsibrayb2@wsj.com"/>
    <x v="1"/>
    <s v="Ara"/>
    <s v="D"/>
    <n v="0.2"/>
    <n v="2.9849999999999999"/>
    <n v="17.91"/>
    <x v="2"/>
    <s v="Dark"/>
    <x v="0"/>
    <m/>
  </r>
  <r>
    <s v="UBA-43678-174"/>
    <x v="6"/>
    <x v="0"/>
    <x v="333"/>
    <s v="44530-75983-OD"/>
    <s v="E-D-2.5"/>
    <n v="6"/>
    <s v="Ingelbert Hotchkin"/>
    <s v="ihotchkinb3@mit.edu"/>
    <x v="2"/>
    <s v="Exc"/>
    <s v="D"/>
    <n v="2.5"/>
    <n v="27.945"/>
    <n v="167.67000000000002"/>
    <x v="1"/>
    <s v="Dark"/>
    <x v="1"/>
    <m/>
  </r>
  <r>
    <s v="UDH-24280-432"/>
    <x v="5"/>
    <x v="1"/>
    <x v="334"/>
    <s v="44865-58249-RY"/>
    <s v="L-L-1"/>
    <n v="4"/>
    <s v="Neely Broadberrie"/>
    <s v="nbroadberrieb4@gnu.org"/>
    <x v="0"/>
    <s v="Lib"/>
    <s v="L"/>
    <n v="1"/>
    <n v="15.85"/>
    <n v="63.4"/>
    <x v="3"/>
    <s v="Light"/>
    <x v="1"/>
    <m/>
  </r>
  <r>
    <s v="IDQ-20193-502"/>
    <x v="5"/>
    <x v="0"/>
    <x v="335"/>
    <s v="36021-61205-DF"/>
    <s v="L-M-0.2"/>
    <n v="2"/>
    <s v="Rutger Pithcock"/>
    <s v="rpithcockb5@yellowbook.com"/>
    <x v="2"/>
    <s v="Lib"/>
    <s v="M"/>
    <n v="0.2"/>
    <n v="4.3650000000000002"/>
    <n v="8.73"/>
    <x v="3"/>
    <s v="Medium"/>
    <x v="0"/>
    <m/>
  </r>
  <r>
    <s v="DJG-14442-608"/>
    <x v="10"/>
    <x v="0"/>
    <x v="336"/>
    <s v="75716-12782-SS"/>
    <s v="R-D-1"/>
    <n v="3"/>
    <s v="Gale Croysdale"/>
    <s v="gcroysdaleb6@nih.gov"/>
    <x v="1"/>
    <s v="Rob"/>
    <s v="D"/>
    <n v="1"/>
    <n v="8.9499999999999993"/>
    <n v="26.849999999999998"/>
    <x v="0"/>
    <s v="Dark"/>
    <x v="0"/>
    <m/>
  </r>
  <r>
    <s v="DWB-61381-370"/>
    <x v="8"/>
    <x v="1"/>
    <x v="337"/>
    <s v="11812-00461-KH"/>
    <s v="L-L-0.2"/>
    <n v="2"/>
    <s v="Benedetto Gozzett"/>
    <s v="bgozzettb7@github.com"/>
    <x v="0"/>
    <s v="Lib"/>
    <s v="L"/>
    <n v="0.2"/>
    <n v="4.7549999999999999"/>
    <n v="9.51"/>
    <x v="3"/>
    <s v="Light"/>
    <x v="1"/>
    <m/>
  </r>
  <r>
    <s v="FRD-17347-990"/>
    <x v="5"/>
    <x v="3"/>
    <x v="80"/>
    <s v="46681-78850-ZW"/>
    <s v="A-D-1"/>
    <n v="4"/>
    <s v="Tania Craggs"/>
    <s v="tcraggsb8@house.gov"/>
    <x v="1"/>
    <s v="Ara"/>
    <s v="D"/>
    <n v="1"/>
    <n v="9.9499999999999993"/>
    <n v="39.799999999999997"/>
    <x v="2"/>
    <s v="Dark"/>
    <x v="1"/>
    <m/>
  </r>
  <r>
    <s v="YPP-27450-525"/>
    <x v="9"/>
    <x v="3"/>
    <x v="338"/>
    <s v="01932-87052-KO"/>
    <s v="E-M-0.5"/>
    <n v="3"/>
    <s v="Leonie Cullrford"/>
    <s v="lcullrfordb9@xing.com"/>
    <x v="1"/>
    <s v="Exc"/>
    <s v="M"/>
    <n v="0.5"/>
    <n v="8.25"/>
    <n v="24.75"/>
    <x v="1"/>
    <s v="Medium"/>
    <x v="0"/>
    <m/>
  </r>
  <r>
    <s v="EFC-39577-424"/>
    <x v="3"/>
    <x v="1"/>
    <x v="339"/>
    <s v="16046-34805-ZF"/>
    <s v="E-M-1"/>
    <n v="5"/>
    <s v="Auguste Rizon"/>
    <s v="arizonba@xing.com"/>
    <x v="0"/>
    <s v="Exc"/>
    <s v="M"/>
    <n v="1"/>
    <n v="13.75"/>
    <n v="68.75"/>
    <x v="1"/>
    <s v="Medium"/>
    <x v="0"/>
    <m/>
  </r>
  <r>
    <s v="LAW-80062-016"/>
    <x v="10"/>
    <x v="2"/>
    <x v="340"/>
    <s v="34546-70516-LR"/>
    <s v="E-M-0.5"/>
    <n v="2"/>
    <s v="Lorin Guerrazzi"/>
    <s v=""/>
    <x v="1"/>
    <s v="Exc"/>
    <s v="M"/>
    <n v="0.5"/>
    <n v="8.25"/>
    <n v="16.5"/>
    <x v="1"/>
    <s v="Medium"/>
    <x v="1"/>
    <m/>
  </r>
  <r>
    <s v="WKL-27981-758"/>
    <x v="8"/>
    <x v="2"/>
    <x v="177"/>
    <s v="73699-93557-FZ"/>
    <s v="A-M-2.5"/>
    <n v="2"/>
    <s v="Felice Miell"/>
    <s v="fmiellbc@spiegel.de"/>
    <x v="0"/>
    <s v="Ara"/>
    <s v="M"/>
    <n v="2.5"/>
    <n v="25.874999999999996"/>
    <n v="51.749999999999993"/>
    <x v="2"/>
    <s v="Medium"/>
    <x v="0"/>
    <m/>
  </r>
  <r>
    <s v="VRT-39834-265"/>
    <x v="4"/>
    <x v="1"/>
    <x v="341"/>
    <s v="86686-37462-CK"/>
    <s v="L-L-1"/>
    <n v="3"/>
    <s v="Hamish Skeech"/>
    <s v=""/>
    <x v="1"/>
    <s v="Lib"/>
    <s v="L"/>
    <n v="1"/>
    <n v="15.85"/>
    <n v="47.55"/>
    <x v="3"/>
    <s v="Light"/>
    <x v="0"/>
    <m/>
  </r>
  <r>
    <s v="QTC-71005-730"/>
    <x v="0"/>
    <x v="1"/>
    <x v="342"/>
    <s v="14298-02150-KH"/>
    <s v="A-L-0.2"/>
    <n v="4"/>
    <s v="Giordano Lorenzin"/>
    <s v=""/>
    <x v="0"/>
    <s v="Ara"/>
    <s v="L"/>
    <n v="0.2"/>
    <n v="3.8849999999999998"/>
    <n v="15.54"/>
    <x v="2"/>
    <s v="Light"/>
    <x v="1"/>
    <m/>
  </r>
  <r>
    <s v="TNX-09857-717"/>
    <x v="11"/>
    <x v="1"/>
    <x v="343"/>
    <s v="48675-07824-HJ"/>
    <s v="L-M-1"/>
    <n v="6"/>
    <s v="Harwilll Bishell"/>
    <s v=""/>
    <x v="0"/>
    <s v="Lib"/>
    <s v="M"/>
    <n v="1"/>
    <n v="14.55"/>
    <n v="87.300000000000011"/>
    <x v="3"/>
    <s v="Medium"/>
    <x v="0"/>
    <m/>
  </r>
  <r>
    <s v="JZV-43874-185"/>
    <x v="3"/>
    <x v="1"/>
    <x v="344"/>
    <s v="18551-80943-YQ"/>
    <s v="A-M-1"/>
    <n v="5"/>
    <s v="Freeland Missenden"/>
    <s v=""/>
    <x v="2"/>
    <s v="Ara"/>
    <s v="M"/>
    <n v="1"/>
    <n v="11.25"/>
    <n v="56.25"/>
    <x v="2"/>
    <s v="Medium"/>
    <x v="0"/>
    <m/>
  </r>
  <r>
    <s v="ICF-17486-106"/>
    <x v="4"/>
    <x v="3"/>
    <x v="47"/>
    <s v="19196-09748-DB"/>
    <s v="L-L-2.5"/>
    <n v="1"/>
    <s v="Waylan Springall"/>
    <s v="wspringallbh@jugem.jp"/>
    <x v="1"/>
    <s v="Lib"/>
    <s v="L"/>
    <n v="2.5"/>
    <n v="36.454999999999998"/>
    <n v="36.454999999999998"/>
    <x v="3"/>
    <s v="Light"/>
    <x v="0"/>
    <m/>
  </r>
  <r>
    <s v="BMK-49520-383"/>
    <x v="9"/>
    <x v="0"/>
    <x v="345"/>
    <s v="72233-08665-IP"/>
    <s v="R-L-0.2"/>
    <n v="3"/>
    <s v="Kiri Avramow"/>
    <s v=""/>
    <x v="2"/>
    <s v="Rob"/>
    <s v="L"/>
    <n v="0.2"/>
    <n v="3.5849999999999995"/>
    <n v="10.754999999999999"/>
    <x v="0"/>
    <s v="Light"/>
    <x v="0"/>
    <m/>
  </r>
  <r>
    <s v="HTS-15020-632"/>
    <x v="3"/>
    <x v="0"/>
    <x v="169"/>
    <s v="53817-13148-RK"/>
    <s v="R-M-0.2"/>
    <n v="3"/>
    <s v="Gregg Hawkyens"/>
    <s v="ghawkyensbj@census.gov"/>
    <x v="2"/>
    <s v="Rob"/>
    <s v="M"/>
    <n v="0.2"/>
    <n v="2.9849999999999999"/>
    <n v="8.9550000000000001"/>
    <x v="0"/>
    <s v="Medium"/>
    <x v="1"/>
    <m/>
  </r>
  <r>
    <s v="YLE-18247-749"/>
    <x v="6"/>
    <x v="3"/>
    <x v="346"/>
    <s v="92227-49331-QR"/>
    <s v="A-L-0.5"/>
    <n v="3"/>
    <s v="Reggis Pracy"/>
    <s v=""/>
    <x v="0"/>
    <s v="Ara"/>
    <s v="L"/>
    <n v="0.5"/>
    <n v="7.77"/>
    <n v="23.31"/>
    <x v="2"/>
    <s v="Light"/>
    <x v="0"/>
    <m/>
  </r>
  <r>
    <s v="KJJ-12573-591"/>
    <x v="0"/>
    <x v="1"/>
    <x v="347"/>
    <s v="12997-41076-FQ"/>
    <s v="A-L-2.5"/>
    <n v="1"/>
    <s v="Paula Denis"/>
    <s v=""/>
    <x v="1"/>
    <s v="Ara"/>
    <s v="L"/>
    <n v="2.5"/>
    <n v="29.784999999999997"/>
    <n v="29.784999999999997"/>
    <x v="2"/>
    <s v="Light"/>
    <x v="0"/>
    <m/>
  </r>
  <r>
    <s v="RGU-43561-950"/>
    <x v="11"/>
    <x v="3"/>
    <x v="348"/>
    <s v="44220-00348-MB"/>
    <s v="A-L-2.5"/>
    <n v="5"/>
    <s v="Broderick McGilvra"/>
    <s v="bmcgilvrabm@so-net.ne.jp"/>
    <x v="2"/>
    <s v="Ara"/>
    <s v="L"/>
    <n v="2.5"/>
    <n v="29.784999999999997"/>
    <n v="148.92499999999998"/>
    <x v="2"/>
    <s v="Light"/>
    <x v="0"/>
    <m/>
  </r>
  <r>
    <s v="JSN-73975-443"/>
    <x v="1"/>
    <x v="2"/>
    <x v="349"/>
    <s v="93047-98331-DD"/>
    <s v="L-M-0.5"/>
    <n v="2"/>
    <s v="Annabella Danzey"/>
    <s v="adanzeybn@github.com"/>
    <x v="1"/>
    <s v="Lib"/>
    <s v="M"/>
    <n v="0.5"/>
    <n v="8.73"/>
    <n v="17.46"/>
    <x v="3"/>
    <s v="Medium"/>
    <x v="0"/>
    <m/>
  </r>
  <r>
    <s v="WNR-71736-993"/>
    <x v="10"/>
    <x v="3"/>
    <x v="350"/>
    <s v="16880-78077-FB"/>
    <s v="L-D-0.5"/>
    <n v="4"/>
    <s v="Terri Farra"/>
    <s v="tfarraac@behance.net"/>
    <x v="2"/>
    <s v="Lib"/>
    <s v="D"/>
    <n v="0.5"/>
    <n v="7.77"/>
    <n v="31.08"/>
    <x v="3"/>
    <s v="Dark"/>
    <x v="1"/>
    <m/>
  </r>
  <r>
    <s v="WNR-71736-993"/>
    <x v="10"/>
    <x v="3"/>
    <x v="350"/>
    <s v="16880-78077-FB"/>
    <s v="A-D-2.5"/>
    <n v="6"/>
    <s v="Terri Farra"/>
    <s v="tfarraac@behance.net"/>
    <x v="2"/>
    <s v="Ara"/>
    <s v="D"/>
    <n v="2.5"/>
    <n v="22.884999999999998"/>
    <n v="137.31"/>
    <x v="2"/>
    <s v="Dark"/>
    <x v="1"/>
    <m/>
  </r>
  <r>
    <s v="HNI-91338-546"/>
    <x v="10"/>
    <x v="3"/>
    <x v="54"/>
    <s v="67285-75317-XI"/>
    <s v="A-D-0.5"/>
    <n v="5"/>
    <s v="Nevins Glowacz"/>
    <s v=""/>
    <x v="2"/>
    <s v="Ara"/>
    <s v="D"/>
    <n v="0.5"/>
    <n v="5.97"/>
    <n v="29.849999999999998"/>
    <x v="2"/>
    <s v="Dark"/>
    <x v="1"/>
    <m/>
  </r>
  <r>
    <s v="CYH-53243-218"/>
    <x v="9"/>
    <x v="3"/>
    <x v="237"/>
    <s v="88167-57964-PH"/>
    <s v="R-M-0.5"/>
    <n v="3"/>
    <s v="Adelice Isabell"/>
    <s v=""/>
    <x v="1"/>
    <s v="Rob"/>
    <s v="M"/>
    <n v="0.5"/>
    <n v="5.97"/>
    <n v="17.91"/>
    <x v="0"/>
    <s v="Medium"/>
    <x v="1"/>
    <m/>
  </r>
  <r>
    <s v="SVD-75407-177"/>
    <x v="3"/>
    <x v="1"/>
    <x v="351"/>
    <s v="16106-36039-QS"/>
    <s v="E-L-0.5"/>
    <n v="3"/>
    <s v="Yulma Dombrell"/>
    <s v="ydombrellbs@dedecms.com"/>
    <x v="2"/>
    <s v="Exc"/>
    <s v="L"/>
    <n v="0.5"/>
    <n v="8.91"/>
    <n v="26.73"/>
    <x v="1"/>
    <s v="Light"/>
    <x v="0"/>
    <m/>
  </r>
  <r>
    <s v="NVN-66443-451"/>
    <x v="3"/>
    <x v="1"/>
    <x v="352"/>
    <s v="98921-82417-GN"/>
    <s v="R-D-1"/>
    <n v="2"/>
    <s v="Alric Darth"/>
    <s v="adarthbt@t.co"/>
    <x v="0"/>
    <s v="Rob"/>
    <s v="D"/>
    <n v="1"/>
    <n v="8.9499999999999993"/>
    <n v="17.899999999999999"/>
    <x v="0"/>
    <s v="Dark"/>
    <x v="1"/>
    <m/>
  </r>
  <r>
    <s v="JUA-13580-095"/>
    <x v="8"/>
    <x v="0"/>
    <x v="102"/>
    <s v="55265-75151-AK"/>
    <s v="R-L-0.2"/>
    <n v="4"/>
    <s v="Manuel Darrigoe"/>
    <s v="mdarrigoebu@hud.gov"/>
    <x v="1"/>
    <s v="Rob"/>
    <s v="L"/>
    <n v="0.2"/>
    <n v="3.5849999999999995"/>
    <n v="14.339999999999998"/>
    <x v="0"/>
    <s v="Light"/>
    <x v="0"/>
    <m/>
  </r>
  <r>
    <s v="ACY-56225-839"/>
    <x v="4"/>
    <x v="1"/>
    <x v="353"/>
    <s v="47386-50743-FG"/>
    <s v="A-M-2.5"/>
    <n v="3"/>
    <s v="Kynthia Berick"/>
    <s v=""/>
    <x v="0"/>
    <s v="Ara"/>
    <s v="M"/>
    <n v="2.5"/>
    <n v="25.874999999999996"/>
    <n v="77.624999999999986"/>
    <x v="2"/>
    <s v="Medium"/>
    <x v="0"/>
    <m/>
  </r>
  <r>
    <s v="QBB-07903-622"/>
    <x v="7"/>
    <x v="0"/>
    <x v="354"/>
    <s v="32622-54551-UC"/>
    <s v="R-L-1"/>
    <n v="5"/>
    <s v="Minetta Ackrill"/>
    <s v="mackrillbw@bandcamp.com"/>
    <x v="2"/>
    <s v="Rob"/>
    <s v="L"/>
    <n v="1"/>
    <n v="11.95"/>
    <n v="59.75"/>
    <x v="0"/>
    <s v="Light"/>
    <x v="1"/>
    <m/>
  </r>
  <r>
    <s v="JLJ-81802-619"/>
    <x v="1"/>
    <x v="1"/>
    <x v="135"/>
    <s v="16880-78077-FB"/>
    <s v="A-L-1"/>
    <n v="6"/>
    <s v="Terri Farra"/>
    <s v="tfarraac@behance.net"/>
    <x v="2"/>
    <s v="Ara"/>
    <s v="L"/>
    <n v="1"/>
    <n v="12.95"/>
    <n v="77.699999999999989"/>
    <x v="2"/>
    <s v="Light"/>
    <x v="1"/>
    <m/>
  </r>
  <r>
    <s v="HFT-77191-168"/>
    <x v="11"/>
    <x v="1"/>
    <x v="343"/>
    <s v="48419-02347-XP"/>
    <s v="R-D-0.2"/>
    <n v="2"/>
    <s v="Melosa Kippen"/>
    <s v="mkippenby@dion.ne.jp"/>
    <x v="0"/>
    <s v="Rob"/>
    <s v="D"/>
    <n v="0.2"/>
    <n v="2.6849999999999996"/>
    <n v="5.3699999999999992"/>
    <x v="0"/>
    <s v="Dark"/>
    <x v="0"/>
    <m/>
  </r>
  <r>
    <s v="SZR-35951-530"/>
    <x v="8"/>
    <x v="1"/>
    <x v="89"/>
    <s v="14121-20527-OJ"/>
    <s v="E-D-2.5"/>
    <n v="3"/>
    <s v="Witty Ranson"/>
    <s v="wransonbz@ted.com"/>
    <x v="1"/>
    <s v="Exc"/>
    <s v="D"/>
    <n v="2.5"/>
    <n v="27.945"/>
    <n v="83.835000000000008"/>
    <x v="1"/>
    <s v="Dark"/>
    <x v="0"/>
    <m/>
  </r>
  <r>
    <s v="IKL-95976-565"/>
    <x v="9"/>
    <x v="0"/>
    <x v="355"/>
    <s v="53486-73919-BQ"/>
    <s v="A-M-1"/>
    <n v="2"/>
    <s v="Rod Gowdie"/>
    <s v=""/>
    <x v="0"/>
    <s v="Ara"/>
    <s v="M"/>
    <n v="1"/>
    <n v="11.25"/>
    <n v="22.5"/>
    <x v="2"/>
    <s v="Medium"/>
    <x v="1"/>
    <m/>
  </r>
  <r>
    <s v="XEY-48929-474"/>
    <x v="4"/>
    <x v="2"/>
    <x v="204"/>
    <s v="21889-94615-WT"/>
    <s v="L-M-2.5"/>
    <n v="2"/>
    <s v="Lemuel Rignold"/>
    <s v="lrignoldc1@miibeian.gov.cn"/>
    <x v="1"/>
    <s v="Lib"/>
    <s v="M"/>
    <n v="2.5"/>
    <n v="33.464999999999996"/>
    <n v="66.929999999999993"/>
    <x v="3"/>
    <s v="Medium"/>
    <x v="0"/>
    <m/>
  </r>
  <r>
    <s v="SQT-07286-736"/>
    <x v="9"/>
    <x v="0"/>
    <x v="356"/>
    <s v="87726-16941-QW"/>
    <s v="A-M-1"/>
    <n v="6"/>
    <s v="Nevsa Fields"/>
    <s v=""/>
    <x v="0"/>
    <s v="Ara"/>
    <s v="M"/>
    <n v="1"/>
    <n v="11.25"/>
    <n v="67.5"/>
    <x v="2"/>
    <s v="Medium"/>
    <x v="1"/>
    <m/>
  </r>
  <r>
    <s v="QDU-45390-361"/>
    <x v="11"/>
    <x v="1"/>
    <x v="357"/>
    <s v="03677-09134-BC"/>
    <s v="E-M-0.5"/>
    <n v="1"/>
    <s v="Chance Rowthorn"/>
    <s v="crowthornc3@msn.com"/>
    <x v="2"/>
    <s v="Exc"/>
    <s v="M"/>
    <n v="0.5"/>
    <n v="8.25"/>
    <n v="8.25"/>
    <x v="1"/>
    <s v="Medium"/>
    <x v="1"/>
    <m/>
  </r>
  <r>
    <s v="RUJ-30649-712"/>
    <x v="6"/>
    <x v="2"/>
    <x v="300"/>
    <s v="93224-71517-WV"/>
    <s v="L-L-0.2"/>
    <n v="2"/>
    <s v="Orly Ryland"/>
    <s v="orylandc4@deviantart.com"/>
    <x v="0"/>
    <s v="Lib"/>
    <s v="L"/>
    <n v="0.2"/>
    <n v="4.7549999999999999"/>
    <n v="9.51"/>
    <x v="3"/>
    <s v="Light"/>
    <x v="0"/>
    <m/>
  </r>
  <r>
    <s v="WSV-49732-075"/>
    <x v="4"/>
    <x v="1"/>
    <x v="358"/>
    <s v="76263-95145-GJ"/>
    <s v="L-D-2.5"/>
    <n v="1"/>
    <s v="Willabella Abramski"/>
    <s v=""/>
    <x v="0"/>
    <s v="Lib"/>
    <s v="D"/>
    <n v="2.5"/>
    <n v="29.784999999999997"/>
    <n v="29.784999999999997"/>
    <x v="3"/>
    <s v="Dark"/>
    <x v="1"/>
    <m/>
  </r>
  <r>
    <s v="VJF-46305-323"/>
    <x v="4"/>
    <x v="0"/>
    <x v="161"/>
    <s v="68555-89840-GZ"/>
    <s v="L-D-0.5"/>
    <n v="2"/>
    <s v="Morgen Seson"/>
    <s v="msesonck@census.gov"/>
    <x v="0"/>
    <s v="Lib"/>
    <s v="D"/>
    <n v="0.5"/>
    <n v="7.77"/>
    <n v="15.54"/>
    <x v="3"/>
    <s v="Dark"/>
    <x v="1"/>
    <m/>
  </r>
  <r>
    <s v="CXD-74176-600"/>
    <x v="8"/>
    <x v="0"/>
    <x v="129"/>
    <s v="70624-19112-AO"/>
    <s v="E-L-0.5"/>
    <n v="4"/>
    <s v="Chickie Ragless"/>
    <s v="craglessc7@webmd.com"/>
    <x v="1"/>
    <s v="Exc"/>
    <s v="L"/>
    <n v="0.5"/>
    <n v="8.91"/>
    <n v="35.64"/>
    <x v="1"/>
    <s v="Light"/>
    <x v="1"/>
    <m/>
  </r>
  <r>
    <s v="ADX-50674-975"/>
    <x v="10"/>
    <x v="1"/>
    <x v="359"/>
    <s v="58916-61837-QH"/>
    <s v="A-M-2.5"/>
    <n v="4"/>
    <s v="Freda Hollows"/>
    <s v="fhollowsc8@blogtalkradio.com"/>
    <x v="0"/>
    <s v="Ara"/>
    <s v="M"/>
    <n v="2.5"/>
    <n v="25.874999999999996"/>
    <n v="103.49999999999999"/>
    <x v="2"/>
    <s v="Medium"/>
    <x v="0"/>
    <m/>
  </r>
  <r>
    <s v="RRP-51647-420"/>
    <x v="8"/>
    <x v="0"/>
    <x v="360"/>
    <s v="89292-52335-YZ"/>
    <s v="E-D-1"/>
    <n v="3"/>
    <s v="Livy Lathleiff"/>
    <s v="llathleiffc9@nationalgeographic.com"/>
    <x v="2"/>
    <s v="Exc"/>
    <s v="D"/>
    <n v="1"/>
    <n v="12.15"/>
    <n v="36.450000000000003"/>
    <x v="1"/>
    <s v="Dark"/>
    <x v="0"/>
    <m/>
  </r>
  <r>
    <s v="PKJ-99134-523"/>
    <x v="2"/>
    <x v="1"/>
    <x v="361"/>
    <s v="77284-34297-YY"/>
    <s v="R-L-0.5"/>
    <n v="5"/>
    <s v="Koralle Heads"/>
    <s v="kheadsca@jalbum.net"/>
    <x v="1"/>
    <s v="Rob"/>
    <s v="L"/>
    <n v="0.5"/>
    <n v="7.169999999999999"/>
    <n v="35.849999999999994"/>
    <x v="0"/>
    <s v="Light"/>
    <x v="1"/>
    <m/>
  </r>
  <r>
    <s v="FZQ-29439-457"/>
    <x v="10"/>
    <x v="1"/>
    <x v="362"/>
    <s v="50449-80974-BZ"/>
    <s v="E-L-0.2"/>
    <n v="5"/>
    <s v="Theo Bowne"/>
    <s v="tbownecb@unicef.org"/>
    <x v="2"/>
    <s v="Exc"/>
    <s v="L"/>
    <n v="0.2"/>
    <n v="4.4550000000000001"/>
    <n v="22.274999999999999"/>
    <x v="1"/>
    <s v="Light"/>
    <x v="0"/>
    <m/>
  </r>
  <r>
    <s v="USN-68115-161"/>
    <x v="3"/>
    <x v="1"/>
    <x v="363"/>
    <s v="08120-16183-AW"/>
    <s v="E-M-0.2"/>
    <n v="6"/>
    <s v="Rasia Jacquemard"/>
    <s v="rjacquemardcc@acquirethisname.com"/>
    <x v="1"/>
    <s v="Exc"/>
    <s v="M"/>
    <n v="0.2"/>
    <n v="4.125"/>
    <n v="24.75"/>
    <x v="1"/>
    <s v="Medium"/>
    <x v="1"/>
    <m/>
  </r>
  <r>
    <s v="IXU-20263-532"/>
    <x v="11"/>
    <x v="0"/>
    <x v="364"/>
    <s v="68044-89277-ML"/>
    <s v="L-M-2.5"/>
    <n v="2"/>
    <s v="Kizzie Warman"/>
    <s v="kwarmancd@printfriendly.com"/>
    <x v="2"/>
    <s v="Lib"/>
    <s v="M"/>
    <n v="2.5"/>
    <n v="33.464999999999996"/>
    <n v="66.929999999999993"/>
    <x v="3"/>
    <s v="Medium"/>
    <x v="0"/>
    <m/>
  </r>
  <r>
    <s v="CBT-15092-420"/>
    <x v="9"/>
    <x v="0"/>
    <x v="85"/>
    <s v="71364-35210-HS"/>
    <s v="L-M-0.5"/>
    <n v="1"/>
    <s v="Wain Cholomin"/>
    <s v="wcholomince@about.com"/>
    <x v="2"/>
    <s v="Lib"/>
    <s v="M"/>
    <n v="0.5"/>
    <n v="8.73"/>
    <n v="8.73"/>
    <x v="3"/>
    <s v="Medium"/>
    <x v="0"/>
    <m/>
  </r>
  <r>
    <s v="PKQ-46841-696"/>
    <x v="6"/>
    <x v="3"/>
    <x v="365"/>
    <s v="37177-68797-ON"/>
    <s v="R-M-0.5"/>
    <n v="3"/>
    <s v="Arleen Braidman"/>
    <s v="abraidmancf@census.gov"/>
    <x v="0"/>
    <s v="Rob"/>
    <s v="M"/>
    <n v="0.5"/>
    <n v="5.97"/>
    <n v="17.91"/>
    <x v="0"/>
    <s v="Medium"/>
    <x v="1"/>
    <m/>
  </r>
  <r>
    <s v="XDU-05471-219"/>
    <x v="1"/>
    <x v="2"/>
    <x v="366"/>
    <s v="60308-06944-GS"/>
    <s v="R-L-0.5"/>
    <n v="2"/>
    <s v="Pru Durban"/>
    <s v="pdurbancg@symantec.com"/>
    <x v="1"/>
    <s v="Rob"/>
    <s v="L"/>
    <n v="0.5"/>
    <n v="7.169999999999999"/>
    <n v="14.339999999999998"/>
    <x v="0"/>
    <s v="Light"/>
    <x v="1"/>
    <m/>
  </r>
  <r>
    <s v="NID-20149-329"/>
    <x v="5"/>
    <x v="1"/>
    <x v="367"/>
    <s v="49888-39458-PF"/>
    <s v="R-D-0.2"/>
    <n v="2"/>
    <s v="Antone Harrold"/>
    <s v="aharroldch@miibeian.gov.cn"/>
    <x v="0"/>
    <s v="Rob"/>
    <s v="D"/>
    <n v="0.2"/>
    <n v="2.6849999999999996"/>
    <n v="5.3699999999999992"/>
    <x v="0"/>
    <s v="Dark"/>
    <x v="1"/>
    <m/>
  </r>
  <r>
    <s v="SVU-27222-213"/>
    <x v="4"/>
    <x v="1"/>
    <x v="142"/>
    <s v="60748-46813-DZ"/>
    <s v="L-L-0.2"/>
    <n v="5"/>
    <s v="Sim Pamphilon"/>
    <s v="spamphilonci@mlb.com"/>
    <x v="1"/>
    <s v="Lib"/>
    <s v="L"/>
    <n v="0.2"/>
    <n v="4.7549999999999999"/>
    <n v="23.774999999999999"/>
    <x v="3"/>
    <s v="Light"/>
    <x v="1"/>
    <m/>
  </r>
  <r>
    <s v="RWI-84131-848"/>
    <x v="10"/>
    <x v="0"/>
    <x v="368"/>
    <s v="16385-11286-NX"/>
    <s v="R-D-2.5"/>
    <n v="2"/>
    <s v="Mohandis Spurden"/>
    <s v="mspurdencj@exblog.jp"/>
    <x v="0"/>
    <s v="Rob"/>
    <s v="D"/>
    <n v="2.5"/>
    <n v="20.584999999999997"/>
    <n v="41.169999999999995"/>
    <x v="0"/>
    <s v="Dark"/>
    <x v="0"/>
    <m/>
  </r>
  <r>
    <s v="GUU-40666-525"/>
    <x v="11"/>
    <x v="1"/>
    <x v="31"/>
    <s v="68555-89840-GZ"/>
    <s v="A-L-0.2"/>
    <n v="3"/>
    <s v="Morgen Seson"/>
    <s v="msesonck@census.gov"/>
    <x v="0"/>
    <s v="Ara"/>
    <s v="L"/>
    <n v="0.2"/>
    <n v="3.8849999999999998"/>
    <n v="11.654999999999999"/>
    <x v="2"/>
    <s v="Light"/>
    <x v="1"/>
    <m/>
  </r>
  <r>
    <s v="SCN-51395-066"/>
    <x v="4"/>
    <x v="2"/>
    <x v="369"/>
    <s v="72164-90254-EJ"/>
    <s v="L-L-0.5"/>
    <n v="3"/>
    <s v="Nalani Pirrone"/>
    <s v="npirronecl@weibo.com"/>
    <x v="2"/>
    <s v="Lib"/>
    <s v="L"/>
    <n v="0.5"/>
    <n v="9.51"/>
    <n v="28.53"/>
    <x v="3"/>
    <s v="Light"/>
    <x v="1"/>
    <m/>
  </r>
  <r>
    <s v="ULA-24644-321"/>
    <x v="3"/>
    <x v="1"/>
    <x v="370"/>
    <s v="67010-92988-CT"/>
    <s v="R-D-2.5"/>
    <n v="4"/>
    <s v="Reube Cawley"/>
    <s v="rcawleycm@yellowbook.com"/>
    <x v="1"/>
    <s v="Rob"/>
    <s v="D"/>
    <n v="2.5"/>
    <n v="20.584999999999997"/>
    <n v="82.339999999999989"/>
    <x v="0"/>
    <s v="Dark"/>
    <x v="0"/>
    <m/>
  </r>
  <r>
    <s v="EOL-92666-762"/>
    <x v="4"/>
    <x v="3"/>
    <x v="371"/>
    <s v="15776-91507-GT"/>
    <s v="L-L-0.2"/>
    <n v="2"/>
    <s v="Stan Barribal"/>
    <s v="sbarribalcn@microsoft.com"/>
    <x v="2"/>
    <s v="Lib"/>
    <s v="L"/>
    <n v="0.2"/>
    <n v="4.7549999999999999"/>
    <n v="9.51"/>
    <x v="3"/>
    <s v="Light"/>
    <x v="0"/>
    <m/>
  </r>
  <r>
    <s v="AJV-18231-334"/>
    <x v="2"/>
    <x v="3"/>
    <x v="372"/>
    <s v="23473-41001-CD"/>
    <s v="R-D-2.5"/>
    <n v="2"/>
    <s v="Agnes Adamides"/>
    <s v="aadamidesco@bizjournals.com"/>
    <x v="2"/>
    <s v="Rob"/>
    <s v="D"/>
    <n v="2.5"/>
    <n v="20.584999999999997"/>
    <n v="41.169999999999995"/>
    <x v="0"/>
    <s v="Dark"/>
    <x v="1"/>
    <m/>
  </r>
  <r>
    <s v="ZQI-47236-301"/>
    <x v="2"/>
    <x v="0"/>
    <x v="373"/>
    <s v="23446-47798-ID"/>
    <s v="L-L-0.5"/>
    <n v="5"/>
    <s v="Carmelita Thowes"/>
    <s v="cthowescp@craigslist.org"/>
    <x v="0"/>
    <s v="Lib"/>
    <s v="L"/>
    <n v="0.5"/>
    <n v="9.51"/>
    <n v="47.55"/>
    <x v="3"/>
    <s v="Light"/>
    <x v="1"/>
    <m/>
  </r>
  <r>
    <s v="ZCR-15721-658"/>
    <x v="5"/>
    <x v="2"/>
    <x v="374"/>
    <s v="28327-84469-ND"/>
    <s v="A-M-1"/>
    <n v="2"/>
    <s v="Rodolfo Willoway"/>
    <s v="rwillowaycq@admin.ch"/>
    <x v="1"/>
    <s v="Ara"/>
    <s v="M"/>
    <n v="1"/>
    <n v="11.25"/>
    <n v="22.5"/>
    <x v="2"/>
    <s v="Medium"/>
    <x v="1"/>
    <m/>
  </r>
  <r>
    <s v="QEW-47945-682"/>
    <x v="4"/>
    <x v="3"/>
    <x v="319"/>
    <s v="42466-87067-DT"/>
    <s v="L-L-0.2"/>
    <n v="5"/>
    <s v="Alvis Elwin"/>
    <s v="aelwincr@privacy.gov.au"/>
    <x v="0"/>
    <s v="Lib"/>
    <s v="L"/>
    <n v="0.2"/>
    <n v="4.7549999999999999"/>
    <n v="23.774999999999999"/>
    <x v="3"/>
    <s v="Light"/>
    <x v="1"/>
    <m/>
  </r>
  <r>
    <s v="PSY-45485-542"/>
    <x v="5"/>
    <x v="0"/>
    <x v="375"/>
    <s v="62246-99443-HF"/>
    <s v="R-D-0.5"/>
    <n v="3"/>
    <s v="Araldo Bilbrook"/>
    <s v="abilbrookcs@booking.com"/>
    <x v="1"/>
    <s v="Rob"/>
    <s v="D"/>
    <n v="0.5"/>
    <n v="5.3699999999999992"/>
    <n v="16.11"/>
    <x v="0"/>
    <s v="Dark"/>
    <x v="0"/>
    <m/>
  </r>
  <r>
    <s v="BAQ-74241-156"/>
    <x v="2"/>
    <x v="3"/>
    <x v="376"/>
    <s v="99869-55718-UU"/>
    <s v="R-D-0.2"/>
    <n v="4"/>
    <s v="Ransell McKall"/>
    <s v="rmckallct@sakura.ne.jp"/>
    <x v="2"/>
    <s v="Rob"/>
    <s v="D"/>
    <n v="0.2"/>
    <n v="2.6849999999999996"/>
    <n v="10.739999999999998"/>
    <x v="0"/>
    <s v="Dark"/>
    <x v="0"/>
    <m/>
  </r>
  <r>
    <s v="BVU-77367-451"/>
    <x v="7"/>
    <x v="3"/>
    <x v="377"/>
    <s v="77421-46059-RY"/>
    <s v="A-D-1"/>
    <n v="5"/>
    <s v="Borg Daile"/>
    <s v="bdailecu@vistaprint.com"/>
    <x v="0"/>
    <s v="Ara"/>
    <s v="D"/>
    <n v="1"/>
    <n v="9.9499999999999993"/>
    <n v="49.75"/>
    <x v="2"/>
    <s v="Dark"/>
    <x v="0"/>
    <m/>
  </r>
  <r>
    <s v="TJE-91516-344"/>
    <x v="0"/>
    <x v="0"/>
    <x v="378"/>
    <s v="49894-06550-OQ"/>
    <s v="E-M-1"/>
    <n v="2"/>
    <s v="Adolphe Treherne"/>
    <s v="atrehernecv@state.tx.us"/>
    <x v="1"/>
    <s v="Exc"/>
    <s v="M"/>
    <n v="1"/>
    <n v="13.75"/>
    <n v="27.5"/>
    <x v="1"/>
    <s v="Medium"/>
    <x v="1"/>
    <m/>
  </r>
  <r>
    <s v="LIS-96202-702"/>
    <x v="1"/>
    <x v="3"/>
    <x v="277"/>
    <s v="72028-63343-SU"/>
    <s v="L-D-2.5"/>
    <n v="4"/>
    <s v="Annetta Brentnall"/>
    <s v="abrentnallcw@biglobe.ne.jp"/>
    <x v="2"/>
    <s v="Lib"/>
    <s v="D"/>
    <n v="2.5"/>
    <n v="29.784999999999997"/>
    <n v="119.13999999999999"/>
    <x v="3"/>
    <s v="Dark"/>
    <x v="1"/>
    <m/>
  </r>
  <r>
    <s v="VIO-27668-766"/>
    <x v="9"/>
    <x v="0"/>
    <x v="379"/>
    <s v="10074-20104-NN"/>
    <s v="R-D-2.5"/>
    <n v="1"/>
    <s v="Dick Drinkall"/>
    <s v="ddrinkallcx@psu.edu"/>
    <x v="0"/>
    <s v="Rob"/>
    <s v="D"/>
    <n v="2.5"/>
    <n v="20.584999999999997"/>
    <n v="20.584999999999997"/>
    <x v="0"/>
    <s v="Dark"/>
    <x v="0"/>
    <m/>
  </r>
  <r>
    <s v="ZVG-20473-043"/>
    <x v="9"/>
    <x v="3"/>
    <x v="86"/>
    <s v="71769-10219-IM"/>
    <s v="A-D-0.2"/>
    <n v="3"/>
    <s v="Dagny Kornel"/>
    <s v="dkornelcy@cyberchimps.com"/>
    <x v="2"/>
    <s v="Ara"/>
    <s v="D"/>
    <n v="0.2"/>
    <n v="2.9849999999999999"/>
    <n v="8.9550000000000001"/>
    <x v="2"/>
    <s v="Dark"/>
    <x v="0"/>
    <m/>
  </r>
  <r>
    <s v="KGZ-56395-231"/>
    <x v="9"/>
    <x v="1"/>
    <x v="380"/>
    <s v="22221-71106-JD"/>
    <s v="A-D-0.5"/>
    <n v="1"/>
    <s v="Rhona Lequeux"/>
    <s v="rlequeuxcz@newyorker.com"/>
    <x v="1"/>
    <s v="Ara"/>
    <s v="D"/>
    <n v="0.5"/>
    <n v="5.97"/>
    <n v="5.97"/>
    <x v="2"/>
    <s v="Dark"/>
    <x v="1"/>
    <m/>
  </r>
  <r>
    <s v="CUU-92244-729"/>
    <x v="2"/>
    <x v="3"/>
    <x v="381"/>
    <s v="99735-44927-OL"/>
    <s v="E-M-1"/>
    <n v="3"/>
    <s v="Julius Mccaull"/>
    <s v="jmccaulld0@parallels.com"/>
    <x v="2"/>
    <s v="Exc"/>
    <s v="M"/>
    <n v="1"/>
    <n v="13.75"/>
    <n v="41.25"/>
    <x v="1"/>
    <s v="Medium"/>
    <x v="0"/>
    <m/>
  </r>
  <r>
    <s v="EHE-94714-312"/>
    <x v="1"/>
    <x v="1"/>
    <x v="382"/>
    <s v="27132-68907-RC"/>
    <s v="E-L-0.2"/>
    <n v="5"/>
    <s v="Ailey Brash"/>
    <s v="abrashda@plala.or.jp"/>
    <x v="1"/>
    <s v="Exc"/>
    <s v="L"/>
    <n v="0.2"/>
    <n v="4.4550000000000001"/>
    <n v="22.274999999999999"/>
    <x v="1"/>
    <s v="Light"/>
    <x v="0"/>
    <m/>
  </r>
  <r>
    <s v="RTL-16205-161"/>
    <x v="8"/>
    <x v="2"/>
    <x v="11"/>
    <s v="90440-62727-HI"/>
    <s v="A-M-0.5"/>
    <n v="2"/>
    <s v="Alberto Hutchinson"/>
    <s v="ahutchinsond2@imgur.com"/>
    <x v="0"/>
    <s v="Ara"/>
    <s v="M"/>
    <n v="0.5"/>
    <n v="6.75"/>
    <n v="13.5"/>
    <x v="2"/>
    <s v="Medium"/>
    <x v="0"/>
    <m/>
  </r>
  <r>
    <s v="GTS-22482-014"/>
    <x v="6"/>
    <x v="2"/>
    <x v="167"/>
    <s v="36769-16558-SX"/>
    <s v="L-M-2.5"/>
    <n v="2"/>
    <s v="Lamond Gheeraert"/>
    <s v=""/>
    <x v="2"/>
    <s v="Lib"/>
    <s v="M"/>
    <n v="2.5"/>
    <n v="33.464999999999996"/>
    <n v="66.929999999999993"/>
    <x v="3"/>
    <s v="Medium"/>
    <x v="0"/>
    <m/>
  </r>
  <r>
    <s v="DYG-25473-881"/>
    <x v="10"/>
    <x v="3"/>
    <x v="383"/>
    <s v="10138-31681-SD"/>
    <s v="A-D-0.2"/>
    <n v="2"/>
    <s v="Roxine Drivers"/>
    <s v="rdriversd4@hexun.com"/>
    <x v="1"/>
    <s v="Ara"/>
    <s v="D"/>
    <n v="0.2"/>
    <n v="2.9849999999999999"/>
    <n v="5.97"/>
    <x v="2"/>
    <s v="Dark"/>
    <x v="1"/>
    <m/>
  </r>
  <r>
    <s v="HTR-21838-286"/>
    <x v="10"/>
    <x v="2"/>
    <x v="18"/>
    <s v="24669-76297-SF"/>
    <s v="A-L-1"/>
    <n v="2"/>
    <s v="Heloise Zeal"/>
    <s v="hzeald5@google.de"/>
    <x v="0"/>
    <s v="Ara"/>
    <s v="L"/>
    <n v="1"/>
    <n v="12.95"/>
    <n v="25.9"/>
    <x v="2"/>
    <s v="Light"/>
    <x v="1"/>
    <m/>
  </r>
  <r>
    <s v="KYG-28296-920"/>
    <x v="2"/>
    <x v="3"/>
    <x v="84"/>
    <s v="78050-20355-DI"/>
    <s v="E-M-2.5"/>
    <n v="1"/>
    <s v="Granger Smallcombe"/>
    <s v="gsmallcombed6@ucla.edu"/>
    <x v="1"/>
    <s v="Exc"/>
    <s v="M"/>
    <n v="2.5"/>
    <n v="31.624999999999996"/>
    <n v="31.624999999999996"/>
    <x v="1"/>
    <s v="Medium"/>
    <x v="0"/>
    <m/>
  </r>
  <r>
    <s v="NNB-20459-430"/>
    <x v="2"/>
    <x v="2"/>
    <x v="384"/>
    <s v="79825-17822-UH"/>
    <s v="L-M-0.2"/>
    <n v="2"/>
    <s v="Daryn Dibley"/>
    <s v="ddibleyd7@feedburner.com"/>
    <x v="0"/>
    <s v="Lib"/>
    <s v="M"/>
    <n v="0.2"/>
    <n v="4.3650000000000002"/>
    <n v="8.73"/>
    <x v="3"/>
    <s v="Medium"/>
    <x v="1"/>
    <m/>
  </r>
  <r>
    <s v="FEK-14025-351"/>
    <x v="6"/>
    <x v="1"/>
    <x v="385"/>
    <s v="03990-21586-MQ"/>
    <s v="E-L-0.2"/>
    <n v="6"/>
    <s v="Gardy Dimitriou"/>
    <s v="gdimitrioud8@chronoengine.com"/>
    <x v="2"/>
    <s v="Exc"/>
    <s v="L"/>
    <n v="0.2"/>
    <n v="4.4550000000000001"/>
    <n v="26.73"/>
    <x v="1"/>
    <s v="Light"/>
    <x v="0"/>
    <m/>
  </r>
  <r>
    <s v="AWH-16980-469"/>
    <x v="5"/>
    <x v="3"/>
    <x v="386"/>
    <s v="27493-46921-TZ"/>
    <s v="L-M-0.2"/>
    <n v="6"/>
    <s v="Fanny Flanagan"/>
    <s v="fflanagand9@woothemes.com"/>
    <x v="0"/>
    <s v="Lib"/>
    <s v="M"/>
    <n v="0.2"/>
    <n v="4.3650000000000002"/>
    <n v="26.19"/>
    <x v="3"/>
    <s v="Medium"/>
    <x v="1"/>
    <m/>
  </r>
  <r>
    <s v="ZPW-31329-741"/>
    <x v="1"/>
    <x v="0"/>
    <x v="387"/>
    <s v="27132-68907-RC"/>
    <s v="R-D-1"/>
    <n v="6"/>
    <s v="Ailey Brash"/>
    <s v="abrashda@plala.or.jp"/>
    <x v="1"/>
    <s v="Rob"/>
    <s v="D"/>
    <n v="1"/>
    <n v="8.9499999999999993"/>
    <n v="53.699999999999996"/>
    <x v="0"/>
    <s v="Dark"/>
    <x v="0"/>
    <m/>
  </r>
  <r>
    <s v="ZPW-31329-741"/>
    <x v="1"/>
    <x v="0"/>
    <x v="387"/>
    <s v="27132-68907-RC"/>
    <s v="E-M-2.5"/>
    <n v="4"/>
    <s v="Ailey Brash"/>
    <s v="abrashda@plala.or.jp"/>
    <x v="1"/>
    <s v="Exc"/>
    <s v="M"/>
    <n v="2.5"/>
    <n v="31.624999999999996"/>
    <n v="126.49999999999999"/>
    <x v="1"/>
    <s v="Medium"/>
    <x v="0"/>
    <m/>
  </r>
  <r>
    <s v="ZPW-31329-741"/>
    <x v="1"/>
    <x v="0"/>
    <x v="387"/>
    <s v="27132-68907-RC"/>
    <s v="E-M-0.2"/>
    <n v="1"/>
    <s v="Ailey Brash"/>
    <s v="abrashda@plala.or.jp"/>
    <x v="1"/>
    <s v="Exc"/>
    <s v="M"/>
    <n v="0.2"/>
    <n v="4.125"/>
    <n v="4.125"/>
    <x v="1"/>
    <s v="Medium"/>
    <x v="0"/>
    <m/>
  </r>
  <r>
    <s v="UBI-83843-396"/>
    <x v="7"/>
    <x v="0"/>
    <x v="388"/>
    <s v="58816-74064-TF"/>
    <s v="R-L-1"/>
    <n v="2"/>
    <s v="Nanny Izhakov"/>
    <s v="nizhakovdd@aol.com"/>
    <x v="2"/>
    <s v="Rob"/>
    <s v="L"/>
    <n v="1"/>
    <n v="11.95"/>
    <n v="23.9"/>
    <x v="0"/>
    <s v="Light"/>
    <x v="1"/>
    <m/>
  </r>
  <r>
    <s v="VID-40587-569"/>
    <x v="10"/>
    <x v="1"/>
    <x v="389"/>
    <s v="09818-59895-EH"/>
    <s v="E-D-2.5"/>
    <n v="5"/>
    <s v="Stanly Keets"/>
    <s v="skeetsde@answers.com"/>
    <x v="0"/>
    <s v="Exc"/>
    <s v="D"/>
    <n v="2.5"/>
    <n v="27.945"/>
    <n v="139.72499999999999"/>
    <x v="1"/>
    <s v="Dark"/>
    <x v="0"/>
    <m/>
  </r>
  <r>
    <s v="KBB-52530-416"/>
    <x v="11"/>
    <x v="0"/>
    <x v="229"/>
    <s v="06488-46303-IZ"/>
    <s v="L-D-2.5"/>
    <n v="2"/>
    <s v="Orion Dyott"/>
    <s v=""/>
    <x v="1"/>
    <s v="Lib"/>
    <s v="D"/>
    <n v="2.5"/>
    <n v="29.784999999999997"/>
    <n v="59.569999999999993"/>
    <x v="3"/>
    <s v="Dark"/>
    <x v="0"/>
    <m/>
  </r>
  <r>
    <s v="ISJ-48676-420"/>
    <x v="7"/>
    <x v="1"/>
    <x v="390"/>
    <s v="93046-67561-AY"/>
    <s v="L-L-0.5"/>
    <n v="6"/>
    <s v="Keefer Cake"/>
    <s v="kcakedg@huffingtonpost.com"/>
    <x v="0"/>
    <s v="Lib"/>
    <s v="L"/>
    <n v="0.5"/>
    <n v="9.51"/>
    <n v="57.06"/>
    <x v="3"/>
    <s v="Light"/>
    <x v="1"/>
    <m/>
  </r>
  <r>
    <s v="MIF-17920-768"/>
    <x v="3"/>
    <x v="1"/>
    <x v="391"/>
    <s v="68946-40750-LK"/>
    <s v="R-L-0.2"/>
    <n v="6"/>
    <s v="Morna Hansed"/>
    <s v="mhanseddh@instagram.com"/>
    <x v="1"/>
    <s v="Rob"/>
    <s v="L"/>
    <n v="0.2"/>
    <n v="3.5849999999999995"/>
    <n v="21.509999999999998"/>
    <x v="0"/>
    <s v="Light"/>
    <x v="0"/>
    <m/>
  </r>
  <r>
    <s v="CPX-19312-088"/>
    <x v="2"/>
    <x v="3"/>
    <x v="117"/>
    <s v="38387-64959-WW"/>
    <s v="L-M-0.5"/>
    <n v="6"/>
    <s v="Franny Kienlein"/>
    <s v="fkienleindi@trellian.com"/>
    <x v="1"/>
    <s v="Lib"/>
    <s v="M"/>
    <n v="0.5"/>
    <n v="8.73"/>
    <n v="52.38"/>
    <x v="3"/>
    <s v="Medium"/>
    <x v="0"/>
    <m/>
  </r>
  <r>
    <s v="RXI-67978-260"/>
    <x v="0"/>
    <x v="3"/>
    <x v="392"/>
    <s v="48418-60841-CC"/>
    <s v="E-D-1"/>
    <n v="6"/>
    <s v="Klarika Egglestone"/>
    <s v="kegglestonedj@sphinn.com"/>
    <x v="1"/>
    <s v="Exc"/>
    <s v="D"/>
    <n v="1"/>
    <n v="12.15"/>
    <n v="72.900000000000006"/>
    <x v="1"/>
    <s v="Dark"/>
    <x v="1"/>
    <m/>
  </r>
  <r>
    <s v="LKE-14821-285"/>
    <x v="5"/>
    <x v="3"/>
    <x v="393"/>
    <s v="13736-92418-JS"/>
    <s v="R-M-0.2"/>
    <n v="5"/>
    <s v="Becky Semkins"/>
    <s v="bsemkinsdk@unc.edu"/>
    <x v="2"/>
    <s v="Rob"/>
    <s v="M"/>
    <n v="0.2"/>
    <n v="2.9849999999999999"/>
    <n v="14.924999999999999"/>
    <x v="0"/>
    <s v="Medium"/>
    <x v="0"/>
    <m/>
  </r>
  <r>
    <s v="LRK-97117-150"/>
    <x v="2"/>
    <x v="0"/>
    <x v="394"/>
    <s v="33000-22405-LO"/>
    <s v="L-L-1"/>
    <n v="6"/>
    <s v="Sean Lorenzetti"/>
    <s v="slorenzettidl@is.gd"/>
    <x v="2"/>
    <s v="Lib"/>
    <s v="L"/>
    <n v="1"/>
    <n v="15.85"/>
    <n v="95.1"/>
    <x v="3"/>
    <s v="Light"/>
    <x v="1"/>
    <m/>
  </r>
  <r>
    <s v="IGK-51227-573"/>
    <x v="7"/>
    <x v="0"/>
    <x v="137"/>
    <s v="46959-60474-LT"/>
    <s v="L-D-0.5"/>
    <n v="2"/>
    <s v="Bob Giannazzi"/>
    <s v="bgiannazzidm@apple.com"/>
    <x v="0"/>
    <s v="Lib"/>
    <s v="D"/>
    <n v="0.5"/>
    <n v="7.77"/>
    <n v="15.54"/>
    <x v="3"/>
    <s v="Dark"/>
    <x v="1"/>
    <m/>
  </r>
  <r>
    <s v="ZAY-43009-775"/>
    <x v="0"/>
    <x v="3"/>
    <x v="395"/>
    <s v="73431-39823-UP"/>
    <s v="L-D-0.2"/>
    <n v="6"/>
    <s v="Kendra Backshell"/>
    <s v=""/>
    <x v="2"/>
    <s v="Lib"/>
    <s v="D"/>
    <n v="0.2"/>
    <n v="3.8849999999999998"/>
    <n v="23.31"/>
    <x v="3"/>
    <s v="Dark"/>
    <x v="1"/>
    <m/>
  </r>
  <r>
    <s v="EMA-63190-618"/>
    <x v="10"/>
    <x v="2"/>
    <x v="396"/>
    <s v="90993-98984-JK"/>
    <s v="E-M-0.2"/>
    <n v="2"/>
    <s v="Uriah Lethbrig"/>
    <s v="ulethbrigdo@hc360.com"/>
    <x v="1"/>
    <s v="Exc"/>
    <s v="M"/>
    <n v="0.2"/>
    <n v="4.125"/>
    <n v="8.25"/>
    <x v="1"/>
    <s v="Medium"/>
    <x v="0"/>
    <m/>
  </r>
  <r>
    <s v="FBI-35855-418"/>
    <x v="0"/>
    <x v="3"/>
    <x v="189"/>
    <s v="06552-04430-AG"/>
    <s v="R-M-0.5"/>
    <n v="6"/>
    <s v="Sky Farnish"/>
    <s v="sfarnishdp@dmoz.org"/>
    <x v="2"/>
    <s v="Rob"/>
    <s v="M"/>
    <n v="0.5"/>
    <n v="5.97"/>
    <n v="35.82"/>
    <x v="0"/>
    <s v="Medium"/>
    <x v="1"/>
    <m/>
  </r>
  <r>
    <s v="TXB-80533-417"/>
    <x v="7"/>
    <x v="3"/>
    <x v="8"/>
    <s v="54597-57004-QM"/>
    <s v="L-L-1"/>
    <n v="2"/>
    <s v="Felicia Jecock"/>
    <s v="fjecockdq@unicef.org"/>
    <x v="1"/>
    <s v="Lib"/>
    <s v="L"/>
    <n v="1"/>
    <n v="15.85"/>
    <n v="31.7"/>
    <x v="3"/>
    <s v="Light"/>
    <x v="1"/>
    <m/>
  </r>
  <r>
    <s v="MBM-00112-248"/>
    <x v="0"/>
    <x v="0"/>
    <x v="397"/>
    <s v="50238-24377-ZS"/>
    <s v="L-L-1"/>
    <n v="5"/>
    <s v="Currey MacAllister"/>
    <s v=""/>
    <x v="2"/>
    <s v="Lib"/>
    <s v="L"/>
    <n v="1"/>
    <n v="15.85"/>
    <n v="79.25"/>
    <x v="3"/>
    <s v="Light"/>
    <x v="0"/>
    <m/>
  </r>
  <r>
    <s v="EUO-69145-988"/>
    <x v="3"/>
    <x v="1"/>
    <x v="398"/>
    <s v="60370-41934-IF"/>
    <s v="E-D-0.2"/>
    <n v="3"/>
    <s v="Hamlen Pallister"/>
    <s v="hpallisterds@ning.com"/>
    <x v="0"/>
    <s v="Exc"/>
    <s v="D"/>
    <n v="0.2"/>
    <n v="3.645"/>
    <n v="10.935"/>
    <x v="1"/>
    <s v="Dark"/>
    <x v="1"/>
    <m/>
  </r>
  <r>
    <s v="GYA-80327-368"/>
    <x v="1"/>
    <x v="1"/>
    <x v="399"/>
    <s v="06899-54551-EH"/>
    <s v="A-D-1"/>
    <n v="4"/>
    <s v="Chantal Mersh"/>
    <s v="cmershdt@drupal.org"/>
    <x v="1"/>
    <s v="Ara"/>
    <s v="D"/>
    <n v="1"/>
    <n v="9.9499999999999993"/>
    <n v="39.799999999999997"/>
    <x v="2"/>
    <s v="Dark"/>
    <x v="1"/>
    <m/>
  </r>
  <r>
    <s v="TNW-41601-420"/>
    <x v="11"/>
    <x v="3"/>
    <x v="400"/>
    <s v="66458-91190-YC"/>
    <s v="R-M-1"/>
    <n v="5"/>
    <s v="Marja Urion"/>
    <s v="murione5@alexa.com"/>
    <x v="1"/>
    <s v="Rob"/>
    <s v="M"/>
    <n v="1"/>
    <n v="9.9499999999999993"/>
    <n v="49.75"/>
    <x v="0"/>
    <s v="Medium"/>
    <x v="0"/>
    <m/>
  </r>
  <r>
    <s v="ALR-62963-723"/>
    <x v="1"/>
    <x v="3"/>
    <x v="401"/>
    <s v="80463-43913-WZ"/>
    <s v="R-D-0.2"/>
    <n v="3"/>
    <s v="Malynda Purbrick"/>
    <s v=""/>
    <x v="1"/>
    <s v="Rob"/>
    <s v="D"/>
    <n v="0.2"/>
    <n v="2.6849999999999996"/>
    <n v="8.0549999999999997"/>
    <x v="0"/>
    <s v="Dark"/>
    <x v="0"/>
    <m/>
  </r>
  <r>
    <s v="JIG-27636-870"/>
    <x v="2"/>
    <x v="3"/>
    <x v="402"/>
    <s v="67204-04870-LG"/>
    <s v="R-L-1"/>
    <n v="4"/>
    <s v="Alf Housaman"/>
    <s v=""/>
    <x v="0"/>
    <s v="Rob"/>
    <s v="L"/>
    <n v="1"/>
    <n v="11.95"/>
    <n v="47.8"/>
    <x v="0"/>
    <s v="Light"/>
    <x v="1"/>
    <m/>
  </r>
  <r>
    <s v="CTE-31437-326"/>
    <x v="4"/>
    <x v="0"/>
    <x v="6"/>
    <s v="22721-63196-UJ"/>
    <s v="R-M-0.2"/>
    <n v="4"/>
    <s v="Gladi Ducker"/>
    <s v="gduckerdx@patch.com"/>
    <x v="2"/>
    <s v="Rob"/>
    <s v="M"/>
    <n v="0.2"/>
    <n v="2.9849999999999999"/>
    <n v="11.94"/>
    <x v="0"/>
    <s v="Medium"/>
    <x v="1"/>
    <m/>
  </r>
  <r>
    <s v="CTE-31437-326"/>
    <x v="4"/>
    <x v="0"/>
    <x v="6"/>
    <s v="22721-63196-UJ"/>
    <s v="E-M-0.2"/>
    <n v="4"/>
    <s v="Gladi Ducker"/>
    <s v="gduckerdx@patch.com"/>
    <x v="2"/>
    <s v="Exc"/>
    <s v="M"/>
    <n v="0.2"/>
    <n v="4.125"/>
    <n v="16.5"/>
    <x v="1"/>
    <s v="Medium"/>
    <x v="1"/>
    <m/>
  </r>
  <r>
    <s v="CTE-31437-326"/>
    <x v="4"/>
    <x v="0"/>
    <x v="6"/>
    <s v="22721-63196-UJ"/>
    <s v="L-D-1"/>
    <n v="4"/>
    <s v="Gladi Ducker"/>
    <s v="gduckerdx@patch.com"/>
    <x v="2"/>
    <s v="Lib"/>
    <s v="D"/>
    <n v="1"/>
    <n v="12.95"/>
    <n v="51.8"/>
    <x v="3"/>
    <s v="Dark"/>
    <x v="1"/>
    <m/>
  </r>
  <r>
    <s v="CTE-31437-326"/>
    <x v="4"/>
    <x v="0"/>
    <x v="6"/>
    <s v="22721-63196-UJ"/>
    <s v="L-L-0.2"/>
    <n v="3"/>
    <s v="Gladi Ducker"/>
    <s v="gduckerdx@patch.com"/>
    <x v="2"/>
    <s v="Lib"/>
    <s v="L"/>
    <n v="0.2"/>
    <n v="4.7549999999999999"/>
    <n v="14.265000000000001"/>
    <x v="3"/>
    <s v="Light"/>
    <x v="1"/>
    <m/>
  </r>
  <r>
    <s v="SLD-63003-334"/>
    <x v="10"/>
    <x v="2"/>
    <x v="403"/>
    <s v="55515-37571-RS"/>
    <s v="L-M-0.2"/>
    <n v="2"/>
    <s v="Wain Stearley"/>
    <s v="wstearleye1@census.gov"/>
    <x v="1"/>
    <s v="Lib"/>
    <s v="M"/>
    <n v="0.2"/>
    <n v="4.3650000000000002"/>
    <n v="8.73"/>
    <x v="3"/>
    <s v="Medium"/>
    <x v="1"/>
    <m/>
  </r>
  <r>
    <s v="BXN-64230-789"/>
    <x v="9"/>
    <x v="3"/>
    <x v="404"/>
    <s v="25598-77476-CB"/>
    <s v="A-L-1"/>
    <n v="2"/>
    <s v="Diane-marie Wincer"/>
    <s v="dwincere2@marriott.com"/>
    <x v="2"/>
    <s v="Ara"/>
    <s v="L"/>
    <n v="1"/>
    <n v="12.95"/>
    <n v="25.9"/>
    <x v="2"/>
    <s v="Light"/>
    <x v="0"/>
    <m/>
  </r>
  <r>
    <s v="XEE-37895-169"/>
    <x v="10"/>
    <x v="0"/>
    <x v="21"/>
    <s v="14888-85625-TM"/>
    <s v="A-L-2.5"/>
    <n v="3"/>
    <s v="Perry Lyfield"/>
    <s v="plyfielde3@baidu.com"/>
    <x v="0"/>
    <s v="Ara"/>
    <s v="L"/>
    <n v="2.5"/>
    <n v="29.784999999999997"/>
    <n v="89.35499999999999"/>
    <x v="2"/>
    <s v="Light"/>
    <x v="0"/>
    <m/>
  </r>
  <r>
    <s v="ZTX-80764-911"/>
    <x v="4"/>
    <x v="1"/>
    <x v="239"/>
    <s v="92793-68332-NR"/>
    <s v="L-D-0.5"/>
    <n v="6"/>
    <s v="Heall Perris"/>
    <s v="hperrise4@studiopress.com"/>
    <x v="1"/>
    <s v="Lib"/>
    <s v="D"/>
    <n v="0.5"/>
    <n v="7.77"/>
    <n v="46.62"/>
    <x v="3"/>
    <s v="Dark"/>
    <x v="1"/>
    <m/>
  </r>
  <r>
    <s v="WVT-88135-549"/>
    <x v="11"/>
    <x v="0"/>
    <x v="405"/>
    <s v="66458-91190-YC"/>
    <s v="A-D-1"/>
    <n v="3"/>
    <s v="Marja Urion"/>
    <s v="murione5@alexa.com"/>
    <x v="1"/>
    <s v="Ara"/>
    <s v="D"/>
    <n v="1"/>
    <n v="9.9499999999999993"/>
    <n v="29.849999999999998"/>
    <x v="2"/>
    <s v="Dark"/>
    <x v="0"/>
    <m/>
  </r>
  <r>
    <s v="IPA-94170-889"/>
    <x v="9"/>
    <x v="0"/>
    <x v="292"/>
    <s v="64439-27325-LG"/>
    <s v="R-L-0.2"/>
    <n v="3"/>
    <s v="Camellia Kid"/>
    <s v="ckide6@narod.ru"/>
    <x v="2"/>
    <s v="Rob"/>
    <s v="L"/>
    <n v="0.2"/>
    <n v="3.5849999999999995"/>
    <n v="10.754999999999999"/>
    <x v="0"/>
    <s v="Light"/>
    <x v="0"/>
    <m/>
  </r>
  <r>
    <s v="YQL-63755-365"/>
    <x v="2"/>
    <x v="3"/>
    <x v="117"/>
    <s v="78570-76770-LB"/>
    <s v="A-M-0.2"/>
    <n v="4"/>
    <s v="Carolann Beine"/>
    <s v="cbeinee7@xinhuanet.com"/>
    <x v="0"/>
    <s v="Ara"/>
    <s v="M"/>
    <n v="0.2"/>
    <n v="3.375"/>
    <n v="13.5"/>
    <x v="2"/>
    <s v="Medium"/>
    <x v="0"/>
    <m/>
  </r>
  <r>
    <s v="RKW-81145-984"/>
    <x v="6"/>
    <x v="0"/>
    <x v="406"/>
    <s v="98661-69719-VI"/>
    <s v="L-L-1"/>
    <n v="3"/>
    <s v="Celia Bakeup"/>
    <s v="cbakeupe8@globo.com"/>
    <x v="2"/>
    <s v="Lib"/>
    <s v="L"/>
    <n v="1"/>
    <n v="15.85"/>
    <n v="47.55"/>
    <x v="3"/>
    <s v="Light"/>
    <x v="1"/>
    <m/>
  </r>
  <r>
    <s v="MBT-23379-866"/>
    <x v="5"/>
    <x v="2"/>
    <x v="407"/>
    <s v="82990-92703-IX"/>
    <s v="L-L-1"/>
    <n v="2"/>
    <s v="Nataniel Helkin"/>
    <s v="nhelkine9@example.com"/>
    <x v="0"/>
    <s v="Lib"/>
    <s v="L"/>
    <n v="1"/>
    <n v="15.85"/>
    <n v="31.7"/>
    <x v="3"/>
    <s v="Light"/>
    <x v="1"/>
    <m/>
  </r>
  <r>
    <s v="GEJ-39834-935"/>
    <x v="9"/>
    <x v="1"/>
    <x v="408"/>
    <s v="49412-86877-VY"/>
    <s v="L-M-0.2"/>
    <n v="6"/>
    <s v="Pippo Witherington"/>
    <s v="pwitheringtonea@networkadvertising.org"/>
    <x v="2"/>
    <s v="Lib"/>
    <s v="M"/>
    <n v="0.2"/>
    <n v="4.3650000000000002"/>
    <n v="26.19"/>
    <x v="3"/>
    <s v="Medium"/>
    <x v="0"/>
    <m/>
  </r>
  <r>
    <s v="KRW-91640-596"/>
    <x v="8"/>
    <x v="2"/>
    <x v="409"/>
    <s v="70879-00984-FJ"/>
    <s v="R-L-0.5"/>
    <n v="2"/>
    <s v="Tildie Tilzey"/>
    <s v="ttilzeyeb@hostgator.com"/>
    <x v="1"/>
    <s v="Rob"/>
    <s v="L"/>
    <n v="0.5"/>
    <n v="7.169999999999999"/>
    <n v="14.339999999999998"/>
    <x v="0"/>
    <s v="Light"/>
    <x v="1"/>
    <m/>
  </r>
  <r>
    <s v="AOT-70449-651"/>
    <x v="1"/>
    <x v="2"/>
    <x v="410"/>
    <s v="53414-73391-CR"/>
    <s v="R-D-2.5"/>
    <n v="2"/>
    <s v="Cindra Burling"/>
    <s v=""/>
    <x v="2"/>
    <s v="Rob"/>
    <s v="D"/>
    <n v="2.5"/>
    <n v="20.584999999999997"/>
    <n v="41.169999999999995"/>
    <x v="0"/>
    <s v="Dark"/>
    <x v="0"/>
    <m/>
  </r>
  <r>
    <s v="DGC-21813-731"/>
    <x v="8"/>
    <x v="2"/>
    <x v="127"/>
    <s v="43606-83072-OA"/>
    <s v="L-D-0.2"/>
    <n v="2"/>
    <s v="Channa Belamy"/>
    <s v=""/>
    <x v="0"/>
    <s v="Lib"/>
    <s v="D"/>
    <n v="0.2"/>
    <n v="3.8849999999999998"/>
    <n v="7.77"/>
    <x v="3"/>
    <s v="Dark"/>
    <x v="1"/>
    <m/>
  </r>
  <r>
    <s v="JBE-92943-643"/>
    <x v="9"/>
    <x v="3"/>
    <x v="411"/>
    <s v="84466-22864-CE"/>
    <s v="E-D-2.5"/>
    <n v="5"/>
    <s v="Karl Imorts"/>
    <s v="kimortsee@alexa.com"/>
    <x v="0"/>
    <s v="Exc"/>
    <s v="D"/>
    <n v="2.5"/>
    <n v="27.945"/>
    <n v="139.72499999999999"/>
    <x v="1"/>
    <s v="Dark"/>
    <x v="1"/>
    <m/>
  </r>
  <r>
    <s v="ZIL-34948-499"/>
    <x v="2"/>
    <x v="3"/>
    <x v="112"/>
    <s v="66458-91190-YC"/>
    <s v="A-D-0.5"/>
    <n v="2"/>
    <s v="Marja Urion"/>
    <s v="murione5@alexa.com"/>
    <x v="1"/>
    <s v="Ara"/>
    <s v="D"/>
    <n v="0.5"/>
    <n v="5.97"/>
    <n v="11.94"/>
    <x v="2"/>
    <s v="Dark"/>
    <x v="0"/>
    <m/>
  </r>
  <r>
    <s v="JSU-23781-256"/>
    <x v="0"/>
    <x v="1"/>
    <x v="412"/>
    <s v="76499-89100-JQ"/>
    <s v="L-D-0.2"/>
    <n v="1"/>
    <s v="Mag Armistead"/>
    <s v="marmisteadeg@blogtalkradio.com"/>
    <x v="0"/>
    <s v="Lib"/>
    <s v="D"/>
    <n v="0.2"/>
    <n v="3.8849999999999998"/>
    <n v="3.8849999999999998"/>
    <x v="3"/>
    <s v="Dark"/>
    <x v="1"/>
    <m/>
  </r>
  <r>
    <s v="JSU-23781-256"/>
    <x v="0"/>
    <x v="1"/>
    <x v="412"/>
    <s v="76499-89100-JQ"/>
    <s v="R-M-1"/>
    <n v="4"/>
    <s v="Mag Armistead"/>
    <s v="marmisteadeg@blogtalkradio.com"/>
    <x v="0"/>
    <s v="Rob"/>
    <s v="M"/>
    <n v="1"/>
    <n v="9.9499999999999993"/>
    <n v="39.799999999999997"/>
    <x v="0"/>
    <s v="Medium"/>
    <x v="1"/>
    <m/>
  </r>
  <r>
    <s v="VPX-44956-367"/>
    <x v="1"/>
    <x v="0"/>
    <x v="413"/>
    <s v="39582-35773-ZJ"/>
    <s v="R-M-0.5"/>
    <n v="5"/>
    <s v="Vasili Upstone"/>
    <s v="vupstoneei@google.pl"/>
    <x v="0"/>
    <s v="Rob"/>
    <s v="M"/>
    <n v="0.5"/>
    <n v="5.97"/>
    <n v="29.849999999999998"/>
    <x v="0"/>
    <s v="Medium"/>
    <x v="1"/>
    <m/>
  </r>
  <r>
    <s v="VTB-46451-959"/>
    <x v="7"/>
    <x v="3"/>
    <x v="414"/>
    <s v="66240-46962-IO"/>
    <s v="L-D-2.5"/>
    <n v="1"/>
    <s v="Berty Beelby"/>
    <s v="bbeelbyej@rediff.com"/>
    <x v="1"/>
    <s v="Lib"/>
    <s v="D"/>
    <n v="2.5"/>
    <n v="29.784999999999997"/>
    <n v="29.784999999999997"/>
    <x v="3"/>
    <s v="Dark"/>
    <x v="1"/>
    <m/>
  </r>
  <r>
    <s v="DNZ-11665-950"/>
    <x v="10"/>
    <x v="1"/>
    <x v="415"/>
    <s v="10637-45522-ID"/>
    <s v="L-L-2.5"/>
    <n v="2"/>
    <s v="Erny Stenyng"/>
    <s v=""/>
    <x v="0"/>
    <s v="Lib"/>
    <s v="L"/>
    <n v="2.5"/>
    <n v="36.454999999999998"/>
    <n v="72.91"/>
    <x v="3"/>
    <s v="Light"/>
    <x v="1"/>
    <m/>
  </r>
  <r>
    <s v="ITR-54735-364"/>
    <x v="2"/>
    <x v="3"/>
    <x v="416"/>
    <s v="92599-58687-CS"/>
    <s v="R-D-0.2"/>
    <n v="5"/>
    <s v="Edin Yantsurev"/>
    <s v=""/>
    <x v="1"/>
    <s v="Rob"/>
    <s v="D"/>
    <n v="0.2"/>
    <n v="2.6849999999999996"/>
    <n v="13.424999999999997"/>
    <x v="0"/>
    <s v="Dark"/>
    <x v="0"/>
    <m/>
  </r>
  <r>
    <s v="YDS-02797-307"/>
    <x v="1"/>
    <x v="2"/>
    <x v="417"/>
    <s v="06058-48844-PI"/>
    <s v="E-M-2.5"/>
    <n v="2"/>
    <s v="Webb Speechly"/>
    <s v="wspeechlyem@amazon.com"/>
    <x v="0"/>
    <s v="Exc"/>
    <s v="M"/>
    <n v="2.5"/>
    <n v="31.624999999999996"/>
    <n v="63.249999999999993"/>
    <x v="1"/>
    <s v="Medium"/>
    <x v="0"/>
    <m/>
  </r>
  <r>
    <s v="BPG-68988-842"/>
    <x v="10"/>
    <x v="0"/>
    <x v="418"/>
    <s v="53631-24432-SY"/>
    <s v="E-M-0.5"/>
    <n v="5"/>
    <s v="Irvine Phillpot"/>
    <s v="iphillpoten@buzzfeed.com"/>
    <x v="2"/>
    <s v="Exc"/>
    <s v="M"/>
    <n v="0.5"/>
    <n v="8.25"/>
    <n v="41.25"/>
    <x v="1"/>
    <s v="Medium"/>
    <x v="1"/>
    <m/>
  </r>
  <r>
    <s v="XZG-51938-658"/>
    <x v="8"/>
    <x v="3"/>
    <x v="419"/>
    <s v="18275-73980-KL"/>
    <s v="E-L-0.5"/>
    <n v="6"/>
    <s v="Lem Pennacci"/>
    <s v="lpennaccieo@statcounter.com"/>
    <x v="2"/>
    <s v="Exc"/>
    <s v="L"/>
    <n v="0.5"/>
    <n v="8.91"/>
    <n v="53.46"/>
    <x v="1"/>
    <s v="Light"/>
    <x v="1"/>
    <m/>
  </r>
  <r>
    <s v="KAR-24978-271"/>
    <x v="4"/>
    <x v="0"/>
    <x v="420"/>
    <s v="23187-65750-HZ"/>
    <s v="R-M-1"/>
    <n v="6"/>
    <s v="Starr Arpin"/>
    <s v="sarpinep@moonfruit.com"/>
    <x v="2"/>
    <s v="Rob"/>
    <s v="M"/>
    <n v="1"/>
    <n v="9.9499999999999993"/>
    <n v="59.699999999999996"/>
    <x v="0"/>
    <s v="Medium"/>
    <x v="1"/>
    <m/>
  </r>
  <r>
    <s v="FQK-28730-361"/>
    <x v="8"/>
    <x v="2"/>
    <x v="421"/>
    <s v="22725-79522-GP"/>
    <s v="R-M-1"/>
    <n v="2"/>
    <s v="Donny Fries"/>
    <s v="dfrieseq@cargocollective.com"/>
    <x v="0"/>
    <s v="Rob"/>
    <s v="M"/>
    <n v="1"/>
    <n v="9.9499999999999993"/>
    <n v="19.899999999999999"/>
    <x v="0"/>
    <s v="Medium"/>
    <x v="1"/>
    <m/>
  </r>
  <r>
    <s v="BGB-67996-089"/>
    <x v="4"/>
    <x v="2"/>
    <x v="422"/>
    <s v="06279-72603-JE"/>
    <s v="R-D-1"/>
    <n v="2"/>
    <s v="Rana Sharer"/>
    <s v="rsharerer@flavors.me"/>
    <x v="0"/>
    <s v="Rob"/>
    <s v="D"/>
    <n v="1"/>
    <n v="8.9499999999999993"/>
    <n v="17.899999999999999"/>
    <x v="0"/>
    <s v="Dark"/>
    <x v="1"/>
    <m/>
  </r>
  <r>
    <s v="XMC-20620-809"/>
    <x v="5"/>
    <x v="1"/>
    <x v="423"/>
    <s v="83543-79246-ON"/>
    <s v="E-M-0.5"/>
    <n v="2"/>
    <s v="Nannie Naseby"/>
    <s v="nnasebyes@umich.edu"/>
    <x v="2"/>
    <s v="Exc"/>
    <s v="M"/>
    <n v="0.5"/>
    <n v="8.25"/>
    <n v="16.5"/>
    <x v="1"/>
    <s v="Medium"/>
    <x v="0"/>
    <m/>
  </r>
  <r>
    <s v="ZSO-58292-191"/>
    <x v="1"/>
    <x v="2"/>
    <x v="109"/>
    <s v="66794-66795-VW"/>
    <s v="R-D-0.5"/>
    <n v="2"/>
    <s v="Rea Offell"/>
    <s v=""/>
    <x v="1"/>
    <s v="Rob"/>
    <s v="D"/>
    <n v="0.5"/>
    <n v="5.3699999999999992"/>
    <n v="10.739999999999998"/>
    <x v="0"/>
    <s v="Dark"/>
    <x v="1"/>
    <m/>
  </r>
  <r>
    <s v="LWJ-06793-303"/>
    <x v="4"/>
    <x v="2"/>
    <x v="204"/>
    <s v="95424-67020-AP"/>
    <s v="R-M-2.5"/>
    <n v="2"/>
    <s v="Kris O'Cullen"/>
    <s v="koculleneu@ca.gov"/>
    <x v="2"/>
    <s v="Rob"/>
    <s v="M"/>
    <n v="2.5"/>
    <n v="22.884999999999998"/>
    <n v="45.769999999999996"/>
    <x v="0"/>
    <s v="Medium"/>
    <x v="0"/>
    <m/>
  </r>
  <r>
    <s v="FLM-82229-989"/>
    <x v="4"/>
    <x v="2"/>
    <x v="424"/>
    <s v="73017-69644-MS"/>
    <s v="L-L-0.2"/>
    <n v="3"/>
    <s v="Timoteo Glisane"/>
    <s v=""/>
    <x v="2"/>
    <s v="Lib"/>
    <s v="L"/>
    <n v="0.2"/>
    <n v="4.7549999999999999"/>
    <n v="14.265000000000001"/>
    <x v="3"/>
    <s v="Light"/>
    <x v="1"/>
    <m/>
  </r>
  <r>
    <s v="CPV-90280-133"/>
    <x v="6"/>
    <x v="0"/>
    <x v="13"/>
    <s v="66458-91190-YC"/>
    <s v="R-D-0.2"/>
    <n v="3"/>
    <s v="Marja Urion"/>
    <s v="murione5@alexa.com"/>
    <x v="1"/>
    <s v="Rob"/>
    <s v="D"/>
    <n v="0.2"/>
    <n v="2.6849999999999996"/>
    <n v="8.0549999999999997"/>
    <x v="0"/>
    <s v="Dark"/>
    <x v="0"/>
    <m/>
  </r>
  <r>
    <s v="OGW-60685-912"/>
    <x v="11"/>
    <x v="3"/>
    <x v="224"/>
    <s v="67423-10113-LM"/>
    <s v="E-D-2.5"/>
    <n v="4"/>
    <s v="Hildegarde Brangan"/>
    <s v="hbranganex@woothemes.com"/>
    <x v="0"/>
    <s v="Exc"/>
    <s v="D"/>
    <n v="2.5"/>
    <n v="27.945"/>
    <n v="111.78"/>
    <x v="1"/>
    <s v="Dark"/>
    <x v="0"/>
    <m/>
  </r>
  <r>
    <s v="DEC-11160-362"/>
    <x v="7"/>
    <x v="1"/>
    <x v="220"/>
    <s v="48582-05061-RY"/>
    <s v="R-D-0.2"/>
    <n v="4"/>
    <s v="Amii Gallyon"/>
    <s v="agallyoney@engadget.com"/>
    <x v="1"/>
    <s v="Rob"/>
    <s v="D"/>
    <n v="0.2"/>
    <n v="2.6849999999999996"/>
    <n v="10.739999999999998"/>
    <x v="0"/>
    <s v="Dark"/>
    <x v="0"/>
    <m/>
  </r>
  <r>
    <s v="WCT-07869-499"/>
    <x v="7"/>
    <x v="1"/>
    <x v="91"/>
    <s v="32031-49093-KE"/>
    <s v="R-D-0.5"/>
    <n v="5"/>
    <s v="Birgit Domange"/>
    <s v="bdomangeez@yahoo.co.jp"/>
    <x v="0"/>
    <s v="Rob"/>
    <s v="D"/>
    <n v="0.5"/>
    <n v="5.3699999999999992"/>
    <n v="26.849999999999994"/>
    <x v="0"/>
    <s v="Dark"/>
    <x v="1"/>
    <m/>
  </r>
  <r>
    <s v="FHD-89872-325"/>
    <x v="8"/>
    <x v="0"/>
    <x v="425"/>
    <s v="31715-98714-OO"/>
    <s v="L-L-1"/>
    <n v="4"/>
    <s v="Killian Osler"/>
    <s v="koslerf0@gmpg.org"/>
    <x v="0"/>
    <s v="Lib"/>
    <s v="L"/>
    <n v="1"/>
    <n v="15.85"/>
    <n v="63.4"/>
    <x v="3"/>
    <s v="Light"/>
    <x v="0"/>
    <m/>
  </r>
  <r>
    <s v="AZF-45991-584"/>
    <x v="7"/>
    <x v="0"/>
    <x v="426"/>
    <s v="73759-17258-KA"/>
    <s v="A-D-2.5"/>
    <n v="1"/>
    <s v="Lora Dukes"/>
    <s v=""/>
    <x v="1"/>
    <s v="Ara"/>
    <s v="D"/>
    <n v="2.5"/>
    <n v="22.884999999999998"/>
    <n v="22.884999999999998"/>
    <x v="2"/>
    <s v="Dark"/>
    <x v="0"/>
    <m/>
  </r>
  <r>
    <s v="MDG-14481-513"/>
    <x v="5"/>
    <x v="1"/>
    <x v="427"/>
    <s v="64897-79178-MH"/>
    <s v="A-M-2.5"/>
    <n v="4"/>
    <s v="Zack Pellett"/>
    <s v="zpellettf2@dailymotion.com"/>
    <x v="0"/>
    <s v="Ara"/>
    <s v="M"/>
    <n v="2.5"/>
    <n v="25.874999999999996"/>
    <n v="103.49999999999999"/>
    <x v="2"/>
    <s v="Medium"/>
    <x v="1"/>
    <m/>
  </r>
  <r>
    <s v="OFN-49424-848"/>
    <x v="2"/>
    <x v="1"/>
    <x v="428"/>
    <s v="73346-85564-JB"/>
    <s v="R-L-2.5"/>
    <n v="2"/>
    <s v="Ilaire Sprakes"/>
    <s v="isprakesf3@spiegel.de"/>
    <x v="0"/>
    <s v="Rob"/>
    <s v="L"/>
    <n v="2.5"/>
    <n v="27.484999999999996"/>
    <n v="54.969999999999992"/>
    <x v="0"/>
    <s v="Light"/>
    <x v="1"/>
    <m/>
  </r>
  <r>
    <s v="NFA-03411-746"/>
    <x v="10"/>
    <x v="3"/>
    <x v="383"/>
    <s v="07476-13102-NJ"/>
    <s v="A-L-0.5"/>
    <n v="2"/>
    <s v="Heda Fromant"/>
    <s v="hfromantf4@ucsd.edu"/>
    <x v="1"/>
    <s v="Ara"/>
    <s v="L"/>
    <n v="0.5"/>
    <n v="7.77"/>
    <n v="15.54"/>
    <x v="2"/>
    <s v="Light"/>
    <x v="1"/>
    <m/>
  </r>
  <r>
    <s v="CYM-74988-450"/>
    <x v="7"/>
    <x v="3"/>
    <x v="156"/>
    <s v="87223-37422-SK"/>
    <s v="L-D-0.2"/>
    <n v="4"/>
    <s v="Rufus Flear"/>
    <s v="rflearf5@artisteer.com"/>
    <x v="2"/>
    <s v="Lib"/>
    <s v="D"/>
    <n v="0.2"/>
    <n v="3.8849999999999998"/>
    <n v="15.54"/>
    <x v="3"/>
    <s v="Dark"/>
    <x v="1"/>
    <m/>
  </r>
  <r>
    <s v="WTV-24996-658"/>
    <x v="7"/>
    <x v="3"/>
    <x v="429"/>
    <s v="57837-15577-YK"/>
    <s v="E-D-2.5"/>
    <n v="3"/>
    <s v="Dom Milella"/>
    <s v=""/>
    <x v="1"/>
    <s v="Exc"/>
    <s v="D"/>
    <n v="2.5"/>
    <n v="27.945"/>
    <n v="83.835000000000008"/>
    <x v="1"/>
    <s v="Dark"/>
    <x v="1"/>
    <m/>
  </r>
  <r>
    <s v="DSL-69915-544"/>
    <x v="6"/>
    <x v="1"/>
    <x v="103"/>
    <s v="10142-55267-YO"/>
    <s v="R-L-0.2"/>
    <n v="3"/>
    <s v="Wilek Lightollers"/>
    <s v="wlightollersf9@baidu.com"/>
    <x v="1"/>
    <s v="Rob"/>
    <s v="L"/>
    <n v="0.2"/>
    <n v="3.5849999999999995"/>
    <n v="10.754999999999999"/>
    <x v="0"/>
    <s v="Light"/>
    <x v="0"/>
    <m/>
  </r>
  <r>
    <s v="NBT-35757-542"/>
    <x v="2"/>
    <x v="1"/>
    <x v="361"/>
    <s v="73647-66148-VM"/>
    <s v="E-L-0.2"/>
    <n v="3"/>
    <s v="Bette-ann Munden"/>
    <s v="bmundenf8@elpais.com"/>
    <x v="0"/>
    <s v="Exc"/>
    <s v="L"/>
    <n v="0.2"/>
    <n v="4.4550000000000001"/>
    <n v="13.365"/>
    <x v="1"/>
    <s v="Light"/>
    <x v="0"/>
    <m/>
  </r>
  <r>
    <s v="OYU-25085-528"/>
    <x v="10"/>
    <x v="1"/>
    <x v="120"/>
    <s v="10142-55267-YO"/>
    <s v="E-L-0.2"/>
    <n v="4"/>
    <s v="Wilek Lightollers"/>
    <s v="wlightollersf9@baidu.com"/>
    <x v="1"/>
    <s v="Exc"/>
    <s v="L"/>
    <n v="0.2"/>
    <n v="4.4550000000000001"/>
    <n v="17.82"/>
    <x v="1"/>
    <s v="Light"/>
    <x v="0"/>
    <m/>
  </r>
  <r>
    <s v="XCG-07109-195"/>
    <x v="9"/>
    <x v="3"/>
    <x v="430"/>
    <s v="92976-19453-DT"/>
    <s v="L-D-0.2"/>
    <n v="6"/>
    <s v="Nick Brakespear"/>
    <s v="nbrakespearfa@rediff.com"/>
    <x v="0"/>
    <s v="Lib"/>
    <s v="D"/>
    <n v="0.2"/>
    <n v="3.8849999999999998"/>
    <n v="23.31"/>
    <x v="3"/>
    <s v="Dark"/>
    <x v="0"/>
    <m/>
  </r>
  <r>
    <s v="YZA-25234-630"/>
    <x v="5"/>
    <x v="2"/>
    <x v="125"/>
    <s v="89757-51438-HX"/>
    <s v="E-D-0.2"/>
    <n v="2"/>
    <s v="Malynda Glawsop"/>
    <s v="mglawsopfb@reverbnation.com"/>
    <x v="2"/>
    <s v="Exc"/>
    <s v="D"/>
    <n v="0.2"/>
    <n v="3.645"/>
    <n v="7.29"/>
    <x v="1"/>
    <s v="Dark"/>
    <x v="1"/>
    <m/>
  </r>
  <r>
    <s v="OKU-29966-417"/>
    <x v="7"/>
    <x v="0"/>
    <x v="431"/>
    <s v="76192-13390-HZ"/>
    <s v="E-L-0.2"/>
    <n v="4"/>
    <s v="Granville Alberts"/>
    <s v="galbertsfc@etsy.com"/>
    <x v="2"/>
    <s v="Exc"/>
    <s v="L"/>
    <n v="0.2"/>
    <n v="4.4550000000000001"/>
    <n v="17.82"/>
    <x v="1"/>
    <s v="Light"/>
    <x v="0"/>
    <m/>
  </r>
  <r>
    <s v="MEX-29350-659"/>
    <x v="0"/>
    <x v="3"/>
    <x v="40"/>
    <s v="02009-87294-SY"/>
    <s v="E-M-1"/>
    <n v="5"/>
    <s v="Vasily Polglase"/>
    <s v="vpolglasefd@about.me"/>
    <x v="0"/>
    <s v="Exc"/>
    <s v="M"/>
    <n v="1"/>
    <n v="13.75"/>
    <n v="68.75"/>
    <x v="1"/>
    <s v="Medium"/>
    <x v="1"/>
    <m/>
  </r>
  <r>
    <s v="NOY-99738-977"/>
    <x v="0"/>
    <x v="0"/>
    <x v="432"/>
    <s v="82872-34456-LJ"/>
    <s v="R-L-2.5"/>
    <n v="2"/>
    <s v="Madelaine Sharples"/>
    <s v=""/>
    <x v="2"/>
    <s v="Rob"/>
    <s v="L"/>
    <n v="2.5"/>
    <n v="27.484999999999996"/>
    <n v="54.969999999999992"/>
    <x v="0"/>
    <s v="Light"/>
    <x v="0"/>
    <m/>
  </r>
  <r>
    <s v="TCR-01064-030"/>
    <x v="6"/>
    <x v="1"/>
    <x v="254"/>
    <s v="13181-04387-LI"/>
    <s v="E-M-1"/>
    <n v="6"/>
    <s v="Sigfrid Busch"/>
    <s v="sbuschff@so-net.ne.jp"/>
    <x v="1"/>
    <s v="Exc"/>
    <s v="M"/>
    <n v="1"/>
    <n v="13.75"/>
    <n v="82.5"/>
    <x v="1"/>
    <s v="Medium"/>
    <x v="1"/>
    <m/>
  </r>
  <r>
    <s v="YUL-42750-776"/>
    <x v="11"/>
    <x v="1"/>
    <x v="219"/>
    <s v="24845-36117-TI"/>
    <s v="L-M-0.2"/>
    <n v="2"/>
    <s v="Cissiee Raisbeck"/>
    <s v="craisbeckfg@webnode.com"/>
    <x v="0"/>
    <s v="Lib"/>
    <s v="M"/>
    <n v="0.2"/>
    <n v="4.3650000000000002"/>
    <n v="8.73"/>
    <x v="3"/>
    <s v="Medium"/>
    <x v="0"/>
    <m/>
  </r>
  <r>
    <s v="XQJ-86887-506"/>
    <x v="11"/>
    <x v="1"/>
    <x v="433"/>
    <s v="66458-91190-YC"/>
    <s v="E-L-1"/>
    <n v="4"/>
    <s v="Marja Urion"/>
    <s v="murione5@alexa.com"/>
    <x v="1"/>
    <s v="Exc"/>
    <s v="L"/>
    <n v="1"/>
    <n v="14.85"/>
    <n v="59.4"/>
    <x v="1"/>
    <s v="Light"/>
    <x v="0"/>
    <m/>
  </r>
  <r>
    <s v="CUN-90044-279"/>
    <x v="4"/>
    <x v="1"/>
    <x v="434"/>
    <s v="86646-65810-TD"/>
    <s v="L-D-0.2"/>
    <n v="4"/>
    <s v="Kenton Wetherick"/>
    <s v=""/>
    <x v="2"/>
    <s v="Lib"/>
    <s v="D"/>
    <n v="0.2"/>
    <n v="3.8849999999999998"/>
    <n v="15.54"/>
    <x v="3"/>
    <s v="Dark"/>
    <x v="0"/>
    <m/>
  </r>
  <r>
    <s v="ICC-73030-502"/>
    <x v="8"/>
    <x v="2"/>
    <x v="435"/>
    <s v="59480-02795-IU"/>
    <s v="A-L-1"/>
    <n v="2"/>
    <s v="Reamonn Aynold"/>
    <s v="raynoldfj@ustream.tv"/>
    <x v="0"/>
    <s v="Ara"/>
    <s v="L"/>
    <n v="1"/>
    <n v="12.95"/>
    <n v="25.9"/>
    <x v="2"/>
    <s v="Light"/>
    <x v="0"/>
    <m/>
  </r>
  <r>
    <s v="ADP-04506-084"/>
    <x v="2"/>
    <x v="1"/>
    <x v="436"/>
    <s v="61809-87758-LJ"/>
    <s v="E-M-2.5"/>
    <n v="6"/>
    <s v="Hatty Dovydenas"/>
    <s v=""/>
    <x v="2"/>
    <s v="Exc"/>
    <s v="M"/>
    <n v="2.5"/>
    <n v="31.624999999999996"/>
    <n v="189.74999999999997"/>
    <x v="1"/>
    <s v="Medium"/>
    <x v="0"/>
    <m/>
  </r>
  <r>
    <s v="PNU-22150-408"/>
    <x v="3"/>
    <x v="0"/>
    <x v="437"/>
    <s v="77408-43873-RS"/>
    <s v="A-D-0.2"/>
    <n v="6"/>
    <s v="Nathaniel Bloxland"/>
    <s v=""/>
    <x v="1"/>
    <s v="Ara"/>
    <s v="D"/>
    <n v="0.2"/>
    <n v="2.9849999999999999"/>
    <n v="17.91"/>
    <x v="2"/>
    <s v="Dark"/>
    <x v="0"/>
    <m/>
  </r>
  <r>
    <s v="VSQ-07182-513"/>
    <x v="2"/>
    <x v="0"/>
    <x v="438"/>
    <s v="18366-65239-WF"/>
    <s v="L-L-0.2"/>
    <n v="6"/>
    <s v="Brendan Grece"/>
    <s v="bgrecefm@naver.com"/>
    <x v="2"/>
    <s v="Lib"/>
    <s v="L"/>
    <n v="0.2"/>
    <n v="4.7549999999999999"/>
    <n v="28.53"/>
    <x v="3"/>
    <s v="Light"/>
    <x v="1"/>
    <m/>
  </r>
  <r>
    <s v="SPF-31673-217"/>
    <x v="1"/>
    <x v="3"/>
    <x v="439"/>
    <s v="19485-98072-PS"/>
    <s v="E-M-1"/>
    <n v="6"/>
    <s v="Don Flintiff"/>
    <s v="dflintiffg1@e-recht24.de"/>
    <x v="2"/>
    <s v="Exc"/>
    <s v="M"/>
    <n v="1"/>
    <n v="13.75"/>
    <n v="82.5"/>
    <x v="1"/>
    <s v="Medium"/>
    <x v="1"/>
    <m/>
  </r>
  <r>
    <s v="NEX-63825-598"/>
    <x v="10"/>
    <x v="3"/>
    <x v="175"/>
    <s v="72072-33025-SD"/>
    <s v="R-L-0.5"/>
    <n v="2"/>
    <s v="Abbe Thys"/>
    <s v="athysfo@cdc.gov"/>
    <x v="2"/>
    <s v="Rob"/>
    <s v="L"/>
    <n v="0.5"/>
    <n v="7.169999999999999"/>
    <n v="14.339999999999998"/>
    <x v="0"/>
    <s v="Light"/>
    <x v="1"/>
    <m/>
  </r>
  <r>
    <s v="XPG-66112-335"/>
    <x v="2"/>
    <x v="3"/>
    <x v="440"/>
    <s v="58118-22461-GC"/>
    <s v="R-D-2.5"/>
    <n v="4"/>
    <s v="Jackquelin Chugg"/>
    <s v="jchuggfp@about.me"/>
    <x v="1"/>
    <s v="Rob"/>
    <s v="D"/>
    <n v="2.5"/>
    <n v="20.584999999999997"/>
    <n v="82.339999999999989"/>
    <x v="0"/>
    <s v="Dark"/>
    <x v="1"/>
    <m/>
  </r>
  <r>
    <s v="NSQ-72210-345"/>
    <x v="0"/>
    <x v="1"/>
    <x v="441"/>
    <s v="90940-63327-DJ"/>
    <s v="A-M-0.2"/>
    <n v="6"/>
    <s v="Audra Kelston"/>
    <s v="akelstonfq@sakura.ne.jp"/>
    <x v="0"/>
    <s v="Ara"/>
    <s v="M"/>
    <n v="0.2"/>
    <n v="3.375"/>
    <n v="20.25"/>
    <x v="2"/>
    <s v="Medium"/>
    <x v="0"/>
    <m/>
  </r>
  <r>
    <s v="XRR-28376-277"/>
    <x v="5"/>
    <x v="1"/>
    <x v="442"/>
    <s v="64481-42546-II"/>
    <s v="R-L-2.5"/>
    <n v="6"/>
    <s v="Elvina Angel"/>
    <s v=""/>
    <x v="1"/>
    <s v="Rob"/>
    <s v="L"/>
    <n v="2.5"/>
    <n v="27.484999999999996"/>
    <n v="164.90999999999997"/>
    <x v="0"/>
    <s v="Light"/>
    <x v="1"/>
    <m/>
  </r>
  <r>
    <s v="WHQ-25197-475"/>
    <x v="11"/>
    <x v="1"/>
    <x v="443"/>
    <s v="27536-28463-NJ"/>
    <s v="L-L-0.2"/>
    <n v="4"/>
    <s v="Claiborne Mottram"/>
    <s v="cmottramfs@harvard.edu"/>
    <x v="2"/>
    <s v="Lib"/>
    <s v="L"/>
    <n v="0.2"/>
    <n v="4.7549999999999999"/>
    <n v="19.02"/>
    <x v="3"/>
    <s v="Light"/>
    <x v="0"/>
    <m/>
  </r>
  <r>
    <s v="HMB-30634-745"/>
    <x v="10"/>
    <x v="3"/>
    <x v="216"/>
    <s v="19485-98072-PS"/>
    <s v="A-D-2.5"/>
    <n v="6"/>
    <s v="Don Flintiff"/>
    <s v="dflintiffg1@e-recht24.de"/>
    <x v="2"/>
    <s v="Ara"/>
    <s v="D"/>
    <n v="2.5"/>
    <n v="22.884999999999998"/>
    <n v="137.31"/>
    <x v="2"/>
    <s v="Dark"/>
    <x v="1"/>
    <m/>
  </r>
  <r>
    <s v="XTL-68000-371"/>
    <x v="8"/>
    <x v="3"/>
    <x v="444"/>
    <s v="70140-82812-KD"/>
    <s v="A-M-0.5"/>
    <n v="4"/>
    <s v="Donalt Sangwin"/>
    <s v="dsangwinfu@weebly.com"/>
    <x v="0"/>
    <s v="Ara"/>
    <s v="M"/>
    <n v="0.5"/>
    <n v="6.75"/>
    <n v="27"/>
    <x v="2"/>
    <s v="Medium"/>
    <x v="1"/>
    <m/>
  </r>
  <r>
    <s v="YES-51109-625"/>
    <x v="4"/>
    <x v="2"/>
    <x v="37"/>
    <s v="91895-55605-LS"/>
    <s v="E-L-0.5"/>
    <n v="2"/>
    <s v="Elizabet Aizikowitz"/>
    <s v="eaizikowitzfv@virginia.edu"/>
    <x v="2"/>
    <s v="Exc"/>
    <s v="L"/>
    <n v="0.5"/>
    <n v="8.91"/>
    <n v="17.82"/>
    <x v="1"/>
    <s v="Light"/>
    <x v="1"/>
    <m/>
  </r>
  <r>
    <s v="EAY-89850-211"/>
    <x v="10"/>
    <x v="0"/>
    <x v="445"/>
    <s v="43155-71724-XP"/>
    <s v="A-D-0.2"/>
    <n v="2"/>
    <s v="Herbie Peppard"/>
    <s v=""/>
    <x v="0"/>
    <s v="Ara"/>
    <s v="D"/>
    <n v="0.2"/>
    <n v="2.9849999999999999"/>
    <n v="5.97"/>
    <x v="2"/>
    <s v="Dark"/>
    <x v="0"/>
    <m/>
  </r>
  <r>
    <s v="IOQ-84840-827"/>
    <x v="11"/>
    <x v="0"/>
    <x v="446"/>
    <s v="32038-81174-JF"/>
    <s v="A-M-1"/>
    <n v="6"/>
    <s v="Cornie Venour"/>
    <s v="cvenourfx@ask.com"/>
    <x v="1"/>
    <s v="Ara"/>
    <s v="M"/>
    <n v="1"/>
    <n v="11.25"/>
    <n v="67.5"/>
    <x v="2"/>
    <s v="Medium"/>
    <x v="1"/>
    <m/>
  </r>
  <r>
    <s v="FBD-56220-430"/>
    <x v="5"/>
    <x v="2"/>
    <x v="245"/>
    <s v="59205-20324-NB"/>
    <s v="R-L-0.2"/>
    <n v="2"/>
    <s v="Maggy Harby"/>
    <s v="mharbyfy@163.com"/>
    <x v="0"/>
    <s v="Rob"/>
    <s v="L"/>
    <n v="0.2"/>
    <n v="3.5849999999999995"/>
    <n v="7.169999999999999"/>
    <x v="0"/>
    <s v="Light"/>
    <x v="0"/>
    <m/>
  </r>
  <r>
    <s v="COV-52659-202"/>
    <x v="10"/>
    <x v="1"/>
    <x v="447"/>
    <s v="99899-54612-NX"/>
    <s v="L-M-2.5"/>
    <n v="2"/>
    <s v="Reggie Thickpenny"/>
    <s v="rthickpennyfz@cafepress.com"/>
    <x v="2"/>
    <s v="Lib"/>
    <s v="M"/>
    <n v="2.5"/>
    <n v="33.464999999999996"/>
    <n v="66.929999999999993"/>
    <x v="3"/>
    <s v="Medium"/>
    <x v="1"/>
    <m/>
  </r>
  <r>
    <s v="YUO-76652-814"/>
    <x v="8"/>
    <x v="1"/>
    <x v="448"/>
    <s v="26248-84194-FI"/>
    <s v="A-D-0.2"/>
    <n v="6"/>
    <s v="Phyllys Ormerod"/>
    <s v="pormerodg0@redcross.org"/>
    <x v="0"/>
    <s v="Ara"/>
    <s v="D"/>
    <n v="0.2"/>
    <n v="2.9849999999999999"/>
    <n v="17.91"/>
    <x v="2"/>
    <s v="Dark"/>
    <x v="1"/>
    <m/>
  </r>
  <r>
    <s v="PBT-36926-102"/>
    <x v="3"/>
    <x v="1"/>
    <x v="344"/>
    <s v="19485-98072-PS"/>
    <s v="L-M-1"/>
    <n v="4"/>
    <s v="Don Flintiff"/>
    <s v="dflintiffg1@e-recht24.de"/>
    <x v="2"/>
    <s v="Lib"/>
    <s v="M"/>
    <n v="1"/>
    <n v="14.55"/>
    <n v="58.2"/>
    <x v="3"/>
    <s v="Medium"/>
    <x v="1"/>
    <m/>
  </r>
  <r>
    <s v="BLV-60087-454"/>
    <x v="1"/>
    <x v="2"/>
    <x v="152"/>
    <s v="84493-71314-WX"/>
    <s v="E-L-0.2"/>
    <n v="2"/>
    <s v="Tymon Zanetti"/>
    <s v="tzanettig2@gravatar.com"/>
    <x v="1"/>
    <s v="Exc"/>
    <s v="L"/>
    <n v="0.2"/>
    <n v="4.4550000000000001"/>
    <n v="8.91"/>
    <x v="1"/>
    <s v="Light"/>
    <x v="1"/>
    <m/>
  </r>
  <r>
    <s v="BLV-60087-454"/>
    <x v="1"/>
    <x v="2"/>
    <x v="152"/>
    <s v="84493-71314-WX"/>
    <s v="A-M-0.5"/>
    <n v="2"/>
    <s v="Tymon Zanetti"/>
    <s v="tzanettig2@gravatar.com"/>
    <x v="1"/>
    <s v="Ara"/>
    <s v="M"/>
    <n v="0.5"/>
    <n v="6.75"/>
    <n v="13.5"/>
    <x v="2"/>
    <s v="Medium"/>
    <x v="1"/>
    <m/>
  </r>
  <r>
    <s v="QYC-63914-195"/>
    <x v="5"/>
    <x v="3"/>
    <x v="449"/>
    <s v="39789-43945-IV"/>
    <s v="E-L-1"/>
    <n v="3"/>
    <s v="Reinaldos Kirtley"/>
    <s v="rkirtleyg4@hatena.ne.jp"/>
    <x v="0"/>
    <s v="Exc"/>
    <s v="L"/>
    <n v="1"/>
    <n v="14.85"/>
    <n v="44.55"/>
    <x v="1"/>
    <s v="Light"/>
    <x v="0"/>
    <m/>
  </r>
  <r>
    <s v="OIB-77163-890"/>
    <x v="9"/>
    <x v="3"/>
    <x v="450"/>
    <s v="38972-89678-ZM"/>
    <s v="E-L-0.5"/>
    <n v="5"/>
    <s v="Carney Clemencet"/>
    <s v="cclemencetg5@weather.com"/>
    <x v="2"/>
    <s v="Exc"/>
    <s v="L"/>
    <n v="0.5"/>
    <n v="8.91"/>
    <n v="44.55"/>
    <x v="1"/>
    <s v="Light"/>
    <x v="0"/>
    <m/>
  </r>
  <r>
    <s v="SGS-87525-238"/>
    <x v="2"/>
    <x v="1"/>
    <x v="451"/>
    <s v="91465-84526-IJ"/>
    <s v="E-D-1"/>
    <n v="5"/>
    <s v="Russell Donet"/>
    <s v="rdonetg6@oakley.com"/>
    <x v="1"/>
    <s v="Exc"/>
    <s v="D"/>
    <n v="1"/>
    <n v="12.15"/>
    <n v="60.75"/>
    <x v="1"/>
    <s v="Dark"/>
    <x v="1"/>
    <m/>
  </r>
  <r>
    <s v="GQR-12490-152"/>
    <x v="6"/>
    <x v="0"/>
    <x v="83"/>
    <s v="22832-98538-RB"/>
    <s v="R-L-0.2"/>
    <n v="1"/>
    <s v="Sidney Gawen"/>
    <s v="sgaweng7@creativecommons.org"/>
    <x v="2"/>
    <s v="Rob"/>
    <s v="L"/>
    <n v="0.2"/>
    <n v="3.5849999999999995"/>
    <n v="3.5849999999999995"/>
    <x v="0"/>
    <s v="Light"/>
    <x v="0"/>
    <m/>
  </r>
  <r>
    <s v="UOJ-28238-299"/>
    <x v="6"/>
    <x v="1"/>
    <x v="452"/>
    <s v="30844-91890-ZA"/>
    <s v="R-L-0.2"/>
    <n v="6"/>
    <s v="Rickey Readie"/>
    <s v="rreadieg8@guardian.co.uk"/>
    <x v="0"/>
    <s v="Rob"/>
    <s v="L"/>
    <n v="0.2"/>
    <n v="3.5849999999999995"/>
    <n v="21.509999999999998"/>
    <x v="0"/>
    <s v="Light"/>
    <x v="1"/>
    <m/>
  </r>
  <r>
    <s v="ETD-58130-674"/>
    <x v="11"/>
    <x v="1"/>
    <x v="453"/>
    <s v="05325-97750-WP"/>
    <s v="E-M-0.5"/>
    <n v="2"/>
    <s v="Cody Verissimo"/>
    <s v="cverissimogh@theglobeandmail.com"/>
    <x v="2"/>
    <s v="Exc"/>
    <s v="M"/>
    <n v="0.5"/>
    <n v="8.25"/>
    <n v="16.5"/>
    <x v="1"/>
    <s v="Medium"/>
    <x v="0"/>
    <m/>
  </r>
  <r>
    <s v="UPF-60123-025"/>
    <x v="10"/>
    <x v="3"/>
    <x v="454"/>
    <s v="88992-49081-AT"/>
    <s v="R-L-2.5"/>
    <n v="3"/>
    <s v="Zilvia Claisse"/>
    <s v=""/>
    <x v="0"/>
    <s v="Rob"/>
    <s v="L"/>
    <n v="2.5"/>
    <n v="27.484999999999996"/>
    <n v="82.454999999999984"/>
    <x v="0"/>
    <s v="Light"/>
    <x v="1"/>
    <m/>
  </r>
  <r>
    <s v="NQS-01613-687"/>
    <x v="6"/>
    <x v="1"/>
    <x v="455"/>
    <s v="10204-31464-SA"/>
    <s v="L-D-0.5"/>
    <n v="1"/>
    <s v="Bar O' Mahony"/>
    <s v="bogb@elpais.com"/>
    <x v="2"/>
    <s v="Lib"/>
    <s v="D"/>
    <n v="0.5"/>
    <n v="7.77"/>
    <n v="7.77"/>
    <x v="3"/>
    <s v="Dark"/>
    <x v="0"/>
    <m/>
  </r>
  <r>
    <s v="MGH-36050-573"/>
    <x v="3"/>
    <x v="3"/>
    <x v="456"/>
    <s v="75156-80911-YT"/>
    <s v="R-M-0.5"/>
    <n v="2"/>
    <s v="Valenka Stansbury"/>
    <s v="vstansburygc@unblog.fr"/>
    <x v="0"/>
    <s v="Rob"/>
    <s v="M"/>
    <n v="0.5"/>
    <n v="5.97"/>
    <n v="11.94"/>
    <x v="0"/>
    <s v="Medium"/>
    <x v="0"/>
    <m/>
  </r>
  <r>
    <s v="UVF-59322-459"/>
    <x v="2"/>
    <x v="0"/>
    <x v="373"/>
    <s v="53971-49906-PZ"/>
    <s v="E-L-2.5"/>
    <n v="6"/>
    <s v="Daniel Heinonen"/>
    <s v="dheinonengd@printfriendly.com"/>
    <x v="1"/>
    <s v="Exc"/>
    <s v="L"/>
    <n v="2.5"/>
    <n v="34.154999999999994"/>
    <n v="204.92999999999995"/>
    <x v="1"/>
    <s v="Light"/>
    <x v="1"/>
    <m/>
  </r>
  <r>
    <s v="VET-41158-896"/>
    <x v="8"/>
    <x v="3"/>
    <x v="457"/>
    <s v="10728-17633-ST"/>
    <s v="E-M-2.5"/>
    <n v="2"/>
    <s v="Jewelle Shenton"/>
    <s v="jshentonge@google.com.hk"/>
    <x v="2"/>
    <s v="Exc"/>
    <s v="M"/>
    <n v="2.5"/>
    <n v="31.624999999999996"/>
    <n v="63.249999999999993"/>
    <x v="1"/>
    <s v="Medium"/>
    <x v="0"/>
    <m/>
  </r>
  <r>
    <s v="XYL-52196-459"/>
    <x v="5"/>
    <x v="0"/>
    <x v="458"/>
    <s v="13549-65017-VE"/>
    <s v="R-D-0.2"/>
    <n v="3"/>
    <s v="Jennifer Wilkisson"/>
    <s v="jwilkissongf@nba.com"/>
    <x v="0"/>
    <s v="Rob"/>
    <s v="D"/>
    <n v="0.2"/>
    <n v="2.6849999999999996"/>
    <n v="8.0549999999999997"/>
    <x v="0"/>
    <s v="Dark"/>
    <x v="0"/>
    <m/>
  </r>
  <r>
    <s v="BPZ-51283-916"/>
    <x v="3"/>
    <x v="1"/>
    <x v="264"/>
    <s v="87688-42420-TO"/>
    <s v="A-M-2.5"/>
    <n v="2"/>
    <s v="Kylie Mowat"/>
    <s v=""/>
    <x v="1"/>
    <s v="Ara"/>
    <s v="M"/>
    <n v="2.5"/>
    <n v="25.874999999999996"/>
    <n v="51.749999999999993"/>
    <x v="2"/>
    <s v="Medium"/>
    <x v="1"/>
    <m/>
  </r>
  <r>
    <s v="VQW-91903-926"/>
    <x v="6"/>
    <x v="3"/>
    <x v="459"/>
    <s v="05325-97750-WP"/>
    <s v="E-D-2.5"/>
    <n v="1"/>
    <s v="Cody Verissimo"/>
    <s v="cverissimogh@theglobeandmail.com"/>
    <x v="2"/>
    <s v="Exc"/>
    <s v="D"/>
    <n v="2.5"/>
    <n v="27.945"/>
    <n v="27.945"/>
    <x v="1"/>
    <s v="Dark"/>
    <x v="0"/>
    <m/>
  </r>
  <r>
    <s v="OLF-77983-457"/>
    <x v="10"/>
    <x v="0"/>
    <x v="460"/>
    <s v="51901-35210-UI"/>
    <s v="A-L-2.5"/>
    <n v="2"/>
    <s v="Gabriel Starcks"/>
    <s v="gstarcksgi@abc.net.au"/>
    <x v="0"/>
    <s v="Ara"/>
    <s v="L"/>
    <n v="2.5"/>
    <n v="29.784999999999997"/>
    <n v="59.569999999999993"/>
    <x v="2"/>
    <s v="Light"/>
    <x v="1"/>
    <m/>
  </r>
  <r>
    <s v="MVI-04946-827"/>
    <x v="11"/>
    <x v="1"/>
    <x v="461"/>
    <s v="62483-50867-OM"/>
    <s v="E-L-1"/>
    <n v="1"/>
    <s v="Darby Dummer"/>
    <s v=""/>
    <x v="2"/>
    <s v="Exc"/>
    <s v="L"/>
    <n v="1"/>
    <n v="14.85"/>
    <n v="14.85"/>
    <x v="1"/>
    <s v="Light"/>
    <x v="1"/>
    <m/>
  </r>
  <r>
    <s v="UOG-94188-104"/>
    <x v="11"/>
    <x v="1"/>
    <x v="219"/>
    <s v="92753-50029-SD"/>
    <s v="A-M-0.5"/>
    <n v="5"/>
    <s v="Kienan Scholard"/>
    <s v="kscholardgk@sbwire.com"/>
    <x v="1"/>
    <s v="Ara"/>
    <s v="M"/>
    <n v="0.5"/>
    <n v="6.75"/>
    <n v="33.75"/>
    <x v="2"/>
    <s v="Medium"/>
    <x v="1"/>
    <m/>
  </r>
  <r>
    <s v="DSN-15872-519"/>
    <x v="9"/>
    <x v="1"/>
    <x v="462"/>
    <s v="53809-98498-SN"/>
    <s v="L-L-2.5"/>
    <n v="4"/>
    <s v="Bo Kindley"/>
    <s v="bkindleygl@wikimedia.org"/>
    <x v="2"/>
    <s v="Lib"/>
    <s v="L"/>
    <n v="2.5"/>
    <n v="36.454999999999998"/>
    <n v="145.82"/>
    <x v="3"/>
    <s v="Light"/>
    <x v="0"/>
    <m/>
  </r>
  <r>
    <s v="OUQ-73954-002"/>
    <x v="4"/>
    <x v="0"/>
    <x v="463"/>
    <s v="66308-13503-KD"/>
    <s v="R-M-0.2"/>
    <n v="4"/>
    <s v="Krissie Hammett"/>
    <s v="khammettgm@dmoz.org"/>
    <x v="0"/>
    <s v="Rob"/>
    <s v="M"/>
    <n v="0.2"/>
    <n v="2.9849999999999999"/>
    <n v="11.94"/>
    <x v="0"/>
    <s v="Medium"/>
    <x v="0"/>
    <m/>
  </r>
  <r>
    <s v="LGL-16843-667"/>
    <x v="5"/>
    <x v="1"/>
    <x v="464"/>
    <s v="82458-87830-JE"/>
    <s v="A-D-0.2"/>
    <n v="4"/>
    <s v="Alisha Hulburt"/>
    <s v="ahulburtgn@fda.gov"/>
    <x v="0"/>
    <s v="Ara"/>
    <s v="D"/>
    <n v="0.2"/>
    <n v="2.9849999999999999"/>
    <n v="11.94"/>
    <x v="2"/>
    <s v="Dark"/>
    <x v="0"/>
    <m/>
  </r>
  <r>
    <s v="TCC-89722-031"/>
    <x v="7"/>
    <x v="1"/>
    <x v="465"/>
    <s v="41611-34336-WT"/>
    <s v="L-D-0.5"/>
    <n v="1"/>
    <s v="Peyter Lauritzen"/>
    <s v="plauritzengo@photobucket.com"/>
    <x v="2"/>
    <s v="Lib"/>
    <s v="D"/>
    <n v="0.5"/>
    <n v="7.77"/>
    <n v="7.77"/>
    <x v="3"/>
    <s v="Dark"/>
    <x v="1"/>
    <m/>
  </r>
  <r>
    <s v="TRA-79507-007"/>
    <x v="9"/>
    <x v="0"/>
    <x v="466"/>
    <s v="70089-27418-UJ"/>
    <s v="R-L-2.5"/>
    <n v="4"/>
    <s v="Aurelia Burgwin"/>
    <s v="aburgwingp@redcross.org"/>
    <x v="1"/>
    <s v="Rob"/>
    <s v="L"/>
    <n v="2.5"/>
    <n v="27.484999999999996"/>
    <n v="109.93999999999998"/>
    <x v="0"/>
    <s v="Light"/>
    <x v="0"/>
    <m/>
  </r>
  <r>
    <s v="MZJ-77284-941"/>
    <x v="5"/>
    <x v="0"/>
    <x v="467"/>
    <s v="99978-56910-BN"/>
    <s v="E-L-0.2"/>
    <n v="5"/>
    <s v="Emalee Rolin"/>
    <s v="erolingq@google.fr"/>
    <x v="0"/>
    <s v="Exc"/>
    <s v="L"/>
    <n v="0.2"/>
    <n v="4.4550000000000001"/>
    <n v="22.274999999999999"/>
    <x v="1"/>
    <s v="Light"/>
    <x v="0"/>
    <m/>
  </r>
  <r>
    <s v="AXN-57779-891"/>
    <x v="2"/>
    <x v="0"/>
    <x v="468"/>
    <s v="09668-23340-IC"/>
    <s v="R-M-0.2"/>
    <n v="3"/>
    <s v="Donavon Fowle"/>
    <s v="dfowlegr@epa.gov"/>
    <x v="0"/>
    <s v="Rob"/>
    <s v="M"/>
    <n v="0.2"/>
    <n v="2.9849999999999999"/>
    <n v="8.9550000000000001"/>
    <x v="0"/>
    <s v="Medium"/>
    <x v="1"/>
    <m/>
  </r>
  <r>
    <s v="PJB-15659-994"/>
    <x v="11"/>
    <x v="3"/>
    <x v="469"/>
    <s v="39457-62611-YK"/>
    <s v="L-D-2.5"/>
    <n v="4"/>
    <s v="Jorge Bettison"/>
    <s v=""/>
    <x v="1"/>
    <s v="Lib"/>
    <s v="D"/>
    <n v="2.5"/>
    <n v="29.784999999999997"/>
    <n v="119.13999999999999"/>
    <x v="3"/>
    <s v="Dark"/>
    <x v="1"/>
    <m/>
  </r>
  <r>
    <s v="LTS-03470-353"/>
    <x v="2"/>
    <x v="3"/>
    <x v="470"/>
    <s v="90985-89807-RW"/>
    <s v="A-L-2.5"/>
    <n v="5"/>
    <s v="Wang Powlesland"/>
    <s v="wpowleslandgt@soundcloud.com"/>
    <x v="0"/>
    <s v="Ara"/>
    <s v="L"/>
    <n v="2.5"/>
    <n v="29.784999999999997"/>
    <n v="148.92499999999998"/>
    <x v="2"/>
    <s v="Light"/>
    <x v="0"/>
    <m/>
  </r>
  <r>
    <s v="UMM-28497-689"/>
    <x v="11"/>
    <x v="3"/>
    <x v="471"/>
    <s v="05325-97750-WP"/>
    <s v="L-L-2.5"/>
    <n v="3"/>
    <s v="Cody Verissimo"/>
    <s v="cverissimogh@theglobeandmail.com"/>
    <x v="2"/>
    <s v="Lib"/>
    <s v="L"/>
    <n v="2.5"/>
    <n v="36.454999999999998"/>
    <n v="109.36499999999999"/>
    <x v="3"/>
    <s v="Light"/>
    <x v="0"/>
    <m/>
  </r>
  <r>
    <s v="MJZ-93232-402"/>
    <x v="6"/>
    <x v="2"/>
    <x v="472"/>
    <s v="17816-67941-ZS"/>
    <s v="E-D-0.2"/>
    <n v="2"/>
    <s v="Laurence Ellingham"/>
    <s v="lellinghamgv@sciencedaily.com"/>
    <x v="1"/>
    <s v="Exc"/>
    <s v="D"/>
    <n v="0.2"/>
    <n v="3.645"/>
    <n v="7.29"/>
    <x v="1"/>
    <s v="Dark"/>
    <x v="0"/>
    <m/>
  </r>
  <r>
    <s v="UHW-74617-126"/>
    <x v="10"/>
    <x v="2"/>
    <x v="173"/>
    <s v="90816-65619-LM"/>
    <s v="E-D-2.5"/>
    <n v="2"/>
    <s v="Billy Neiland"/>
    <s v=""/>
    <x v="2"/>
    <s v="Exc"/>
    <s v="D"/>
    <n v="2.5"/>
    <n v="27.945"/>
    <n v="55.89"/>
    <x v="1"/>
    <s v="Dark"/>
    <x v="1"/>
    <m/>
  </r>
  <r>
    <s v="RIK-61730-794"/>
    <x v="11"/>
    <x v="3"/>
    <x v="473"/>
    <s v="69761-61146-KD"/>
    <s v="L-M-0.2"/>
    <n v="6"/>
    <s v="Ancell Fendt"/>
    <s v="afendtgx@forbes.com"/>
    <x v="0"/>
    <s v="Lib"/>
    <s v="M"/>
    <n v="0.2"/>
    <n v="4.3650000000000002"/>
    <n v="26.19"/>
    <x v="3"/>
    <s v="Medium"/>
    <x v="0"/>
    <m/>
  </r>
  <r>
    <s v="IDJ-55379-750"/>
    <x v="7"/>
    <x v="0"/>
    <x v="474"/>
    <s v="24040-20817-QB"/>
    <s v="R-M-1"/>
    <n v="4"/>
    <s v="Angelia Cleyburn"/>
    <s v="acleyburngy@lycos.com"/>
    <x v="2"/>
    <s v="Rob"/>
    <s v="M"/>
    <n v="1"/>
    <n v="9.9499999999999993"/>
    <n v="39.799999999999997"/>
    <x v="0"/>
    <s v="Medium"/>
    <x v="1"/>
    <m/>
  </r>
  <r>
    <s v="OHX-11953-965"/>
    <x v="7"/>
    <x v="0"/>
    <x v="475"/>
    <s v="19524-21432-XP"/>
    <s v="E-L-2.5"/>
    <n v="2"/>
    <s v="Temple Castiglione"/>
    <s v="tcastiglionegz@xing.com"/>
    <x v="2"/>
    <s v="Exc"/>
    <s v="L"/>
    <n v="2.5"/>
    <n v="34.154999999999994"/>
    <n v="68.309999999999988"/>
    <x v="1"/>
    <s v="Light"/>
    <x v="1"/>
    <m/>
  </r>
  <r>
    <s v="TVV-42245-088"/>
    <x v="6"/>
    <x v="3"/>
    <x v="476"/>
    <s v="14398-43114-RV"/>
    <s v="A-M-0.2"/>
    <n v="4"/>
    <s v="Betti Lacasa"/>
    <s v=""/>
    <x v="1"/>
    <s v="Ara"/>
    <s v="M"/>
    <n v="0.2"/>
    <n v="3.375"/>
    <n v="13.5"/>
    <x v="2"/>
    <s v="Medium"/>
    <x v="1"/>
    <m/>
  </r>
  <r>
    <s v="DYP-74337-787"/>
    <x v="7"/>
    <x v="0"/>
    <x v="431"/>
    <s v="41486-52502-QQ"/>
    <s v="R-M-0.5"/>
    <n v="1"/>
    <s v="Gunilla Lynch"/>
    <s v=""/>
    <x v="0"/>
    <s v="Rob"/>
    <s v="M"/>
    <n v="0.5"/>
    <n v="5.97"/>
    <n v="5.97"/>
    <x v="0"/>
    <s v="Medium"/>
    <x v="1"/>
    <m/>
  </r>
  <r>
    <s v="OKA-93124-100"/>
    <x v="8"/>
    <x v="3"/>
    <x v="477"/>
    <s v="05325-97750-WP"/>
    <s v="R-M-0.5"/>
    <n v="5"/>
    <s v="Cody Verissimo"/>
    <s v="cverissimogh@theglobeandmail.com"/>
    <x v="2"/>
    <s v="Rob"/>
    <s v="M"/>
    <n v="0.5"/>
    <n v="5.97"/>
    <n v="29.849999999999998"/>
    <x v="0"/>
    <s v="Medium"/>
    <x v="0"/>
    <m/>
  </r>
  <r>
    <s v="IXW-20780-268"/>
    <x v="1"/>
    <x v="3"/>
    <x v="478"/>
    <s v="20236-64364-QL"/>
    <s v="L-L-2.5"/>
    <n v="2"/>
    <s v="Shay Couronne"/>
    <s v="scouronneh3@mozilla.org"/>
    <x v="1"/>
    <s v="Lib"/>
    <s v="L"/>
    <n v="2.5"/>
    <n v="36.454999999999998"/>
    <n v="72.91"/>
    <x v="3"/>
    <s v="Light"/>
    <x v="0"/>
    <m/>
  </r>
  <r>
    <s v="NGG-24006-937"/>
    <x v="6"/>
    <x v="1"/>
    <x v="45"/>
    <s v="29102-40100-TZ"/>
    <s v="E-M-2.5"/>
    <n v="4"/>
    <s v="Linus Flippelli"/>
    <s v="lflippellih4@github.io"/>
    <x v="2"/>
    <s v="Exc"/>
    <s v="M"/>
    <n v="2.5"/>
    <n v="31.624999999999996"/>
    <n v="126.49999999999999"/>
    <x v="1"/>
    <s v="Medium"/>
    <x v="1"/>
    <m/>
  </r>
  <r>
    <s v="JZC-31180-557"/>
    <x v="8"/>
    <x v="3"/>
    <x v="444"/>
    <s v="09171-42203-EB"/>
    <s v="L-M-2.5"/>
    <n v="1"/>
    <s v="Rachelle Elizabeth"/>
    <s v="relizabethh5@live.com"/>
    <x v="2"/>
    <s v="Lib"/>
    <s v="M"/>
    <n v="2.5"/>
    <n v="33.464999999999996"/>
    <n v="33.464999999999996"/>
    <x v="3"/>
    <s v="Medium"/>
    <x v="1"/>
    <m/>
  </r>
  <r>
    <s v="ZMU-63715-204"/>
    <x v="0"/>
    <x v="1"/>
    <x v="479"/>
    <s v="29060-75856-UI"/>
    <s v="E-D-1"/>
    <n v="6"/>
    <s v="Innis Renhard"/>
    <s v="irenhardh6@i2i.jp"/>
    <x v="0"/>
    <s v="Exc"/>
    <s v="D"/>
    <n v="1"/>
    <n v="12.15"/>
    <n v="72.900000000000006"/>
    <x v="1"/>
    <s v="Dark"/>
    <x v="0"/>
    <m/>
  </r>
  <r>
    <s v="GND-08192-056"/>
    <x v="5"/>
    <x v="2"/>
    <x v="480"/>
    <s v="17088-16989-PL"/>
    <s v="L-D-0.5"/>
    <n v="2"/>
    <s v="Winne Roche"/>
    <s v="wrocheh7@xinhuanet.com"/>
    <x v="0"/>
    <s v="Lib"/>
    <s v="D"/>
    <n v="0.5"/>
    <n v="7.77"/>
    <n v="15.54"/>
    <x v="3"/>
    <s v="Dark"/>
    <x v="0"/>
    <m/>
  </r>
  <r>
    <s v="RYY-38961-093"/>
    <x v="4"/>
    <x v="1"/>
    <x v="481"/>
    <s v="14756-18321-CL"/>
    <s v="A-M-0.2"/>
    <n v="6"/>
    <s v="Linn Alaway"/>
    <s v="lalawayhh@weather.com"/>
    <x v="2"/>
    <s v="Ara"/>
    <s v="M"/>
    <n v="0.2"/>
    <n v="3.375"/>
    <n v="20.25"/>
    <x v="2"/>
    <s v="Medium"/>
    <x v="1"/>
    <m/>
  </r>
  <r>
    <s v="CVA-64996-969"/>
    <x v="1"/>
    <x v="3"/>
    <x v="478"/>
    <s v="13324-78688-MI"/>
    <s v="A-L-1"/>
    <n v="6"/>
    <s v="Cordy Odgaard"/>
    <s v="codgaardh9@nsw.gov.au"/>
    <x v="0"/>
    <s v="Ara"/>
    <s v="L"/>
    <n v="1"/>
    <n v="12.95"/>
    <n v="77.699999999999989"/>
    <x v="2"/>
    <s v="Light"/>
    <x v="1"/>
    <m/>
  </r>
  <r>
    <s v="XTH-67276-442"/>
    <x v="6"/>
    <x v="0"/>
    <x v="482"/>
    <s v="73799-04749-BM"/>
    <s v="L-M-2.5"/>
    <n v="4"/>
    <s v="Bertine Byrd"/>
    <s v="bbyrdha@4shared.com"/>
    <x v="2"/>
    <s v="Lib"/>
    <s v="M"/>
    <n v="2.5"/>
    <n v="33.464999999999996"/>
    <n v="133.85999999999999"/>
    <x v="3"/>
    <s v="Medium"/>
    <x v="1"/>
    <m/>
  </r>
  <r>
    <s v="PVU-02950-470"/>
    <x v="4"/>
    <x v="1"/>
    <x v="353"/>
    <s v="01927-46702-YT"/>
    <s v="E-D-1"/>
    <n v="1"/>
    <s v="Nelie Garnson"/>
    <s v=""/>
    <x v="2"/>
    <s v="Exc"/>
    <s v="D"/>
    <n v="1"/>
    <n v="12.15"/>
    <n v="12.15"/>
    <x v="1"/>
    <s v="Dark"/>
    <x v="1"/>
    <m/>
  </r>
  <r>
    <s v="XSN-26809-910"/>
    <x v="1"/>
    <x v="3"/>
    <x v="199"/>
    <s v="80467-17137-TO"/>
    <s v="E-M-2.5"/>
    <n v="2"/>
    <s v="Dianne Chardin"/>
    <s v="dchardinhc@nhs.uk"/>
    <x v="1"/>
    <s v="Exc"/>
    <s v="M"/>
    <n v="2.5"/>
    <n v="31.624999999999996"/>
    <n v="63.249999999999993"/>
    <x v="1"/>
    <s v="Medium"/>
    <x v="0"/>
    <m/>
  </r>
  <r>
    <s v="UDN-88321-005"/>
    <x v="2"/>
    <x v="3"/>
    <x v="372"/>
    <s v="14640-87215-BK"/>
    <s v="R-L-0.5"/>
    <n v="5"/>
    <s v="Hailee Radbone"/>
    <s v="hradbonehd@newsvine.com"/>
    <x v="0"/>
    <s v="Rob"/>
    <s v="L"/>
    <n v="0.5"/>
    <n v="7.169999999999999"/>
    <n v="35.849999999999994"/>
    <x v="0"/>
    <s v="Light"/>
    <x v="1"/>
    <m/>
  </r>
  <r>
    <s v="EXP-21628-670"/>
    <x v="6"/>
    <x v="0"/>
    <x v="267"/>
    <s v="94447-35885-HK"/>
    <s v="A-M-2.5"/>
    <n v="3"/>
    <s v="Wallis Bernth"/>
    <s v="wbernthhe@miitbeian.gov.cn"/>
    <x v="1"/>
    <s v="Ara"/>
    <s v="M"/>
    <n v="2.5"/>
    <n v="25.874999999999996"/>
    <n v="77.624999999999986"/>
    <x v="2"/>
    <s v="Medium"/>
    <x v="1"/>
    <m/>
  </r>
  <r>
    <s v="VGM-24161-361"/>
    <x v="5"/>
    <x v="2"/>
    <x v="480"/>
    <s v="71034-49694-CS"/>
    <s v="E-M-2.5"/>
    <n v="2"/>
    <s v="Byron Acarson"/>
    <s v="bacarsonhf@cnn.com"/>
    <x v="0"/>
    <s v="Exc"/>
    <s v="M"/>
    <n v="2.5"/>
    <n v="31.624999999999996"/>
    <n v="63.249999999999993"/>
    <x v="1"/>
    <s v="Medium"/>
    <x v="0"/>
    <m/>
  </r>
  <r>
    <s v="PKN-19556-918"/>
    <x v="8"/>
    <x v="2"/>
    <x v="483"/>
    <s v="00445-42781-KX"/>
    <s v="E-L-0.2"/>
    <n v="2"/>
    <s v="Faunie Brigham"/>
    <s v="fbrighamhg@blog.com"/>
    <x v="1"/>
    <s v="Exc"/>
    <s v="L"/>
    <n v="0.2"/>
    <n v="4.4550000000000001"/>
    <n v="8.91"/>
    <x v="1"/>
    <s v="Light"/>
    <x v="0"/>
    <m/>
  </r>
  <r>
    <s v="PKN-19556-918"/>
    <x v="8"/>
    <x v="2"/>
    <x v="483"/>
    <s v="00445-42781-KX"/>
    <s v="L-D-0.5"/>
    <n v="2"/>
    <s v="Faunie Brigham"/>
    <s v="fbrighamhg@blog.com"/>
    <x v="1"/>
    <s v="Lib"/>
    <s v="D"/>
    <n v="0.5"/>
    <n v="7.77"/>
    <n v="15.54"/>
    <x v="3"/>
    <s v="Dark"/>
    <x v="0"/>
    <m/>
  </r>
  <r>
    <s v="PKN-19556-918"/>
    <x v="8"/>
    <x v="2"/>
    <x v="483"/>
    <s v="00445-42781-KX"/>
    <s v="A-D-0.2"/>
    <n v="2"/>
    <s v="Faunie Brigham"/>
    <s v="fbrighamhg@blog.com"/>
    <x v="1"/>
    <s v="Ara"/>
    <s v="D"/>
    <n v="0.2"/>
    <n v="2.9849999999999999"/>
    <n v="5.97"/>
    <x v="2"/>
    <s v="Dark"/>
    <x v="0"/>
    <m/>
  </r>
  <r>
    <s v="PKN-19556-918"/>
    <x v="8"/>
    <x v="2"/>
    <x v="483"/>
    <s v="00445-42781-KX"/>
    <s v="R-D-2.5"/>
    <n v="2"/>
    <s v="Faunie Brigham"/>
    <s v="fbrighamhg@blog.com"/>
    <x v="1"/>
    <s v="Rob"/>
    <s v="D"/>
    <n v="2.5"/>
    <n v="20.584999999999997"/>
    <n v="41.169999999999995"/>
    <x v="0"/>
    <s v="Dark"/>
    <x v="0"/>
    <m/>
  </r>
  <r>
    <s v="DXQ-44537-297"/>
    <x v="3"/>
    <x v="3"/>
    <x v="484"/>
    <s v="96116-24737-LV"/>
    <s v="E-L-0.5"/>
    <n v="4"/>
    <s v="Marjorie Yoxen"/>
    <s v="myoxenhk@google.com"/>
    <x v="1"/>
    <s v="Exc"/>
    <s v="L"/>
    <n v="0.5"/>
    <n v="8.91"/>
    <n v="35.64"/>
    <x v="1"/>
    <s v="Light"/>
    <x v="1"/>
    <m/>
  </r>
  <r>
    <s v="BPC-54727-307"/>
    <x v="9"/>
    <x v="0"/>
    <x v="485"/>
    <s v="18684-73088-YL"/>
    <s v="R-L-1"/>
    <n v="4"/>
    <s v="Gaspar McGavin"/>
    <s v="gmcgavinhl@histats.com"/>
    <x v="0"/>
    <s v="Rob"/>
    <s v="L"/>
    <n v="1"/>
    <n v="11.95"/>
    <n v="47.8"/>
    <x v="0"/>
    <s v="Light"/>
    <x v="1"/>
    <m/>
  </r>
  <r>
    <s v="KSH-47717-456"/>
    <x v="8"/>
    <x v="3"/>
    <x v="486"/>
    <s v="74671-55639-TU"/>
    <s v="L-M-1"/>
    <n v="3"/>
    <s v="Lindy Uttermare"/>
    <s v="luttermarehm@engadget.com"/>
    <x v="2"/>
    <s v="Lib"/>
    <s v="M"/>
    <n v="1"/>
    <n v="14.55"/>
    <n v="43.650000000000006"/>
    <x v="3"/>
    <s v="Medium"/>
    <x v="1"/>
    <m/>
  </r>
  <r>
    <s v="ANK-59436-446"/>
    <x v="4"/>
    <x v="2"/>
    <x v="487"/>
    <s v="17488-65879-XL"/>
    <s v="E-L-0.5"/>
    <n v="2"/>
    <s v="Eal D'Ambrogio"/>
    <s v="edambrogiohn@techcrunch.com"/>
    <x v="0"/>
    <s v="Exc"/>
    <s v="L"/>
    <n v="0.5"/>
    <n v="8.91"/>
    <n v="17.82"/>
    <x v="1"/>
    <s v="Light"/>
    <x v="0"/>
    <m/>
  </r>
  <r>
    <s v="AYY-83051-752"/>
    <x v="4"/>
    <x v="0"/>
    <x v="488"/>
    <s v="46431-09298-OU"/>
    <s v="L-L-1"/>
    <n v="6"/>
    <s v="Carolee Winchcombe"/>
    <s v="cwinchcombeho@jiathis.com"/>
    <x v="1"/>
    <s v="Lib"/>
    <s v="L"/>
    <n v="1"/>
    <n v="15.85"/>
    <n v="95.1"/>
    <x v="3"/>
    <s v="Light"/>
    <x v="0"/>
    <m/>
  </r>
  <r>
    <s v="CSW-59644-267"/>
    <x v="10"/>
    <x v="3"/>
    <x v="489"/>
    <s v="60378-26473-FE"/>
    <s v="E-M-2.5"/>
    <n v="1"/>
    <s v="Benedikta Paumier"/>
    <s v="bpaumierhp@umn.edu"/>
    <x v="1"/>
    <s v="Exc"/>
    <s v="M"/>
    <n v="2.5"/>
    <n v="31.624999999999996"/>
    <n v="31.624999999999996"/>
    <x v="1"/>
    <s v="Medium"/>
    <x v="0"/>
    <m/>
  </r>
  <r>
    <s v="ITY-92466-909"/>
    <x v="3"/>
    <x v="0"/>
    <x v="162"/>
    <s v="34927-68586-ZV"/>
    <s v="A-M-2.5"/>
    <n v="3"/>
    <s v="Neville Piatto"/>
    <s v=""/>
    <x v="1"/>
    <s v="Ara"/>
    <s v="M"/>
    <n v="2.5"/>
    <n v="25.874999999999996"/>
    <n v="77.624999999999986"/>
    <x v="2"/>
    <s v="Medium"/>
    <x v="0"/>
    <m/>
  </r>
  <r>
    <s v="IGW-04801-466"/>
    <x v="5"/>
    <x v="1"/>
    <x v="490"/>
    <s v="29051-27555-GD"/>
    <s v="L-D-0.2"/>
    <n v="1"/>
    <s v="Jeno Capey"/>
    <s v="jcapeyhr@bravesites.com"/>
    <x v="0"/>
    <s v="Lib"/>
    <s v="D"/>
    <n v="0.2"/>
    <n v="3.8849999999999998"/>
    <n v="3.8849999999999998"/>
    <x v="3"/>
    <s v="Dark"/>
    <x v="0"/>
    <m/>
  </r>
  <r>
    <s v="LJN-34281-921"/>
    <x v="9"/>
    <x v="1"/>
    <x v="491"/>
    <s v="52143-35672-JF"/>
    <s v="R-L-2.5"/>
    <n v="5"/>
    <s v="Tuckie Mathonnet"/>
    <s v="tmathonneti0@google.co.jp"/>
    <x v="0"/>
    <s v="Rob"/>
    <s v="L"/>
    <n v="2.5"/>
    <n v="27.484999999999996"/>
    <n v="137.42499999999998"/>
    <x v="0"/>
    <s v="Light"/>
    <x v="1"/>
    <m/>
  </r>
  <r>
    <s v="BWZ-46364-547"/>
    <x v="0"/>
    <x v="1"/>
    <x v="301"/>
    <s v="64918-67725-MN"/>
    <s v="R-L-1"/>
    <n v="3"/>
    <s v="Yardley Basill"/>
    <s v="ybasillht@theguardian.com"/>
    <x v="0"/>
    <s v="Rob"/>
    <s v="L"/>
    <n v="1"/>
    <n v="11.95"/>
    <n v="35.849999999999994"/>
    <x v="0"/>
    <s v="Light"/>
    <x v="0"/>
    <m/>
  </r>
  <r>
    <s v="SBC-95710-706"/>
    <x v="10"/>
    <x v="3"/>
    <x v="194"/>
    <s v="85634-61759-ND"/>
    <s v="E-M-0.2"/>
    <n v="2"/>
    <s v="Maggy Baistow"/>
    <s v="mbaistowhu@i2i.jp"/>
    <x v="2"/>
    <s v="Exc"/>
    <s v="M"/>
    <n v="0.2"/>
    <n v="4.125"/>
    <n v="8.25"/>
    <x v="1"/>
    <s v="Medium"/>
    <x v="0"/>
    <m/>
  </r>
  <r>
    <s v="WRN-55114-031"/>
    <x v="1"/>
    <x v="3"/>
    <x v="26"/>
    <s v="40180-22940-QB"/>
    <s v="E-L-2.5"/>
    <n v="3"/>
    <s v="Courtney Pallant"/>
    <s v="cpallanthv@typepad.com"/>
    <x v="1"/>
    <s v="Exc"/>
    <s v="L"/>
    <n v="2.5"/>
    <n v="34.154999999999994"/>
    <n v="102.46499999999997"/>
    <x v="1"/>
    <s v="Light"/>
    <x v="0"/>
    <m/>
  </r>
  <r>
    <s v="TZU-64255-831"/>
    <x v="5"/>
    <x v="2"/>
    <x v="125"/>
    <s v="34666-76738-SQ"/>
    <s v="R-D-2.5"/>
    <n v="2"/>
    <s v="Marne Mingey"/>
    <s v=""/>
    <x v="0"/>
    <s v="Rob"/>
    <s v="D"/>
    <n v="2.5"/>
    <n v="20.584999999999997"/>
    <n v="41.169999999999995"/>
    <x v="0"/>
    <s v="Dark"/>
    <x v="1"/>
    <m/>
  </r>
  <r>
    <s v="JVF-91003-729"/>
    <x v="7"/>
    <x v="3"/>
    <x v="492"/>
    <s v="98536-88616-FF"/>
    <s v="A-D-2.5"/>
    <n v="3"/>
    <s v="Denny O' Ronan"/>
    <s v="dohx@redcross.org"/>
    <x v="2"/>
    <s v="Ara"/>
    <s v="D"/>
    <n v="2.5"/>
    <n v="22.884999999999998"/>
    <n v="68.655000000000001"/>
    <x v="2"/>
    <s v="Dark"/>
    <x v="0"/>
    <m/>
  </r>
  <r>
    <s v="MVB-22135-665"/>
    <x v="9"/>
    <x v="1"/>
    <x v="462"/>
    <s v="55621-06130-SA"/>
    <s v="A-D-1"/>
    <n v="1"/>
    <s v="Dottie Rallin"/>
    <s v="drallinhy@howstuffworks.com"/>
    <x v="0"/>
    <s v="Ara"/>
    <s v="D"/>
    <n v="1"/>
    <n v="9.9499999999999993"/>
    <n v="9.9499999999999993"/>
    <x v="2"/>
    <s v="Dark"/>
    <x v="0"/>
    <m/>
  </r>
  <r>
    <s v="CKS-47815-571"/>
    <x v="11"/>
    <x v="1"/>
    <x v="493"/>
    <s v="45666-86771-EH"/>
    <s v="L-L-0.5"/>
    <n v="3"/>
    <s v="Ardith Chill"/>
    <s v="achillhz@epa.gov"/>
    <x v="2"/>
    <s v="Lib"/>
    <s v="L"/>
    <n v="0.5"/>
    <n v="9.51"/>
    <n v="28.53"/>
    <x v="3"/>
    <s v="Light"/>
    <x v="0"/>
    <m/>
  </r>
  <r>
    <s v="OAW-17338-101"/>
    <x v="10"/>
    <x v="3"/>
    <x v="494"/>
    <s v="52143-35672-JF"/>
    <s v="R-D-0.2"/>
    <n v="6"/>
    <s v="Tuckie Mathonnet"/>
    <s v="tmathonneti0@google.co.jp"/>
    <x v="0"/>
    <s v="Rob"/>
    <s v="D"/>
    <n v="0.2"/>
    <n v="2.6849999999999996"/>
    <n v="16.11"/>
    <x v="0"/>
    <s v="Dark"/>
    <x v="1"/>
    <m/>
  </r>
  <r>
    <s v="ALP-37623-536"/>
    <x v="2"/>
    <x v="3"/>
    <x v="495"/>
    <s v="24689-69376-XX"/>
    <s v="L-L-1"/>
    <n v="6"/>
    <s v="Charmane Denys"/>
    <s v="cdenysi1@is.gd"/>
    <x v="2"/>
    <s v="Lib"/>
    <s v="L"/>
    <n v="1"/>
    <n v="15.85"/>
    <n v="95.1"/>
    <x v="3"/>
    <s v="Light"/>
    <x v="1"/>
    <m/>
  </r>
  <r>
    <s v="WMU-87639-108"/>
    <x v="10"/>
    <x v="0"/>
    <x v="496"/>
    <s v="71891-51101-VQ"/>
    <s v="R-D-0.5"/>
    <n v="1"/>
    <s v="Cecily Stebbings"/>
    <s v="cstebbingsi2@drupal.org"/>
    <x v="0"/>
    <s v="Rob"/>
    <s v="D"/>
    <n v="0.5"/>
    <n v="5.3699999999999992"/>
    <n v="5.3699999999999992"/>
    <x v="0"/>
    <s v="Dark"/>
    <x v="0"/>
    <m/>
  </r>
  <r>
    <s v="USN-44968-231"/>
    <x v="0"/>
    <x v="3"/>
    <x v="497"/>
    <s v="71749-05400-CN"/>
    <s v="R-L-1"/>
    <n v="4"/>
    <s v="Giana Tonnesen"/>
    <s v=""/>
    <x v="2"/>
    <s v="Rob"/>
    <s v="L"/>
    <n v="1"/>
    <n v="11.95"/>
    <n v="47.8"/>
    <x v="0"/>
    <s v="Light"/>
    <x v="1"/>
    <m/>
  </r>
  <r>
    <s v="YZG-20575-451"/>
    <x v="6"/>
    <x v="3"/>
    <x v="498"/>
    <s v="64845-00270-NO"/>
    <s v="L-L-1"/>
    <n v="4"/>
    <s v="Rhetta Zywicki"/>
    <s v="rzywickii4@ifeng.com"/>
    <x v="1"/>
    <s v="Lib"/>
    <s v="L"/>
    <n v="1"/>
    <n v="15.85"/>
    <n v="63.4"/>
    <x v="3"/>
    <s v="Light"/>
    <x v="1"/>
    <m/>
  </r>
  <r>
    <s v="HTH-52867-812"/>
    <x v="1"/>
    <x v="1"/>
    <x v="382"/>
    <s v="29851-36402-UX"/>
    <s v="A-M-2.5"/>
    <n v="4"/>
    <s v="Almeria Burgett"/>
    <s v="aburgetti5@moonfruit.com"/>
    <x v="0"/>
    <s v="Ara"/>
    <s v="M"/>
    <n v="2.5"/>
    <n v="25.874999999999996"/>
    <n v="103.49999999999999"/>
    <x v="2"/>
    <s v="Medium"/>
    <x v="1"/>
    <m/>
  </r>
  <r>
    <s v="FWU-44971-444"/>
    <x v="4"/>
    <x v="0"/>
    <x v="499"/>
    <s v="12190-25421-WM"/>
    <s v="A-D-2.5"/>
    <n v="3"/>
    <s v="Marvin Malloy"/>
    <s v="mmalloyi6@seattletimes.com"/>
    <x v="0"/>
    <s v="Ara"/>
    <s v="D"/>
    <n v="2.5"/>
    <n v="22.884999999999998"/>
    <n v="68.655000000000001"/>
    <x v="2"/>
    <s v="Dark"/>
    <x v="1"/>
    <m/>
  </r>
  <r>
    <s v="EQI-82205-066"/>
    <x v="0"/>
    <x v="0"/>
    <x v="500"/>
    <s v="52316-30571-GD"/>
    <s v="R-M-2.5"/>
    <n v="2"/>
    <s v="Maxim McParland"/>
    <s v="mmcparlandi7@w3.org"/>
    <x v="2"/>
    <s v="Rob"/>
    <s v="M"/>
    <n v="2.5"/>
    <n v="22.884999999999998"/>
    <n v="45.769999999999996"/>
    <x v="0"/>
    <s v="Medium"/>
    <x v="0"/>
    <m/>
  </r>
  <r>
    <s v="NAR-00747-074"/>
    <x v="7"/>
    <x v="1"/>
    <x v="501"/>
    <s v="23243-92649-RY"/>
    <s v="L-D-1"/>
    <n v="4"/>
    <s v="Sylas Jennaroy"/>
    <s v="sjennaroyi8@purevolume.com"/>
    <x v="1"/>
    <s v="Lib"/>
    <s v="D"/>
    <n v="1"/>
    <n v="12.95"/>
    <n v="51.8"/>
    <x v="3"/>
    <s v="Dark"/>
    <x v="1"/>
    <m/>
  </r>
  <r>
    <s v="JYR-22052-185"/>
    <x v="4"/>
    <x v="3"/>
    <x v="502"/>
    <s v="39528-19971-OR"/>
    <s v="A-M-0.5"/>
    <n v="2"/>
    <s v="Wren Place"/>
    <s v="wplacei9@wsj.com"/>
    <x v="0"/>
    <s v="Ara"/>
    <s v="M"/>
    <n v="0.5"/>
    <n v="6.75"/>
    <n v="13.5"/>
    <x v="2"/>
    <s v="Medium"/>
    <x v="0"/>
    <m/>
  </r>
  <r>
    <s v="XKO-54097-932"/>
    <x v="6"/>
    <x v="2"/>
    <x v="503"/>
    <s v="32743-78448-KT"/>
    <s v="E-M-0.5"/>
    <n v="2"/>
    <s v="Janella Millett"/>
    <s v="jmillettik@addtoany.com"/>
    <x v="2"/>
    <s v="Exc"/>
    <s v="M"/>
    <n v="0.5"/>
    <n v="8.25"/>
    <n v="16.5"/>
    <x v="1"/>
    <s v="Medium"/>
    <x v="0"/>
    <m/>
  </r>
  <r>
    <s v="HXA-72415-025"/>
    <x v="5"/>
    <x v="2"/>
    <x v="504"/>
    <s v="93417-12322-YB"/>
    <s v="A-D-2.5"/>
    <n v="2"/>
    <s v="Dollie Gadsden"/>
    <s v="dgadsdenib@google.com.hk"/>
    <x v="1"/>
    <s v="Ara"/>
    <s v="D"/>
    <n v="2.5"/>
    <n v="22.884999999999998"/>
    <n v="45.769999999999996"/>
    <x v="2"/>
    <s v="Dark"/>
    <x v="0"/>
    <m/>
  </r>
  <r>
    <s v="MJF-20065-335"/>
    <x v="0"/>
    <x v="3"/>
    <x v="497"/>
    <s v="56891-86662-UY"/>
    <s v="E-L-0.5"/>
    <n v="6"/>
    <s v="Val Wakelin"/>
    <s v="vwakelinic@unesco.org"/>
    <x v="0"/>
    <s v="Exc"/>
    <s v="L"/>
    <n v="0.5"/>
    <n v="8.91"/>
    <n v="53.46"/>
    <x v="1"/>
    <s v="Light"/>
    <x v="1"/>
    <m/>
  </r>
  <r>
    <s v="GFI-83300-059"/>
    <x v="7"/>
    <x v="1"/>
    <x v="501"/>
    <s v="40414-26467-VE"/>
    <s v="A-M-0.2"/>
    <n v="6"/>
    <s v="Annie Campsall"/>
    <s v="acampsallid@zimbio.com"/>
    <x v="0"/>
    <s v="Ara"/>
    <s v="M"/>
    <n v="0.2"/>
    <n v="3.375"/>
    <n v="20.25"/>
    <x v="2"/>
    <s v="Medium"/>
    <x v="0"/>
    <m/>
  </r>
  <r>
    <s v="WJR-51493-682"/>
    <x v="1"/>
    <x v="1"/>
    <x v="1"/>
    <s v="87858-83734-RK"/>
    <s v="L-D-2.5"/>
    <n v="5"/>
    <s v="Shermy Moseby"/>
    <s v="smosebyie@stanford.edu"/>
    <x v="2"/>
    <s v="Lib"/>
    <s v="D"/>
    <n v="2.5"/>
    <n v="29.784999999999997"/>
    <n v="148.92499999999998"/>
    <x v="3"/>
    <s v="Dark"/>
    <x v="1"/>
    <m/>
  </r>
  <r>
    <s v="SHP-55648-472"/>
    <x v="6"/>
    <x v="0"/>
    <x v="505"/>
    <s v="46818-20198-GB"/>
    <s v="A-M-1"/>
    <n v="6"/>
    <s v="Corrie Wass"/>
    <s v="cwassif@prweb.com"/>
    <x v="2"/>
    <s v="Ara"/>
    <s v="M"/>
    <n v="1"/>
    <n v="11.25"/>
    <n v="67.5"/>
    <x v="2"/>
    <s v="Medium"/>
    <x v="1"/>
    <m/>
  </r>
  <r>
    <s v="HYR-03455-684"/>
    <x v="9"/>
    <x v="1"/>
    <x v="506"/>
    <s v="29808-89098-XD"/>
    <s v="E-D-1"/>
    <n v="6"/>
    <s v="Ira Sjostrom"/>
    <s v="isjostromig@pbs.org"/>
    <x v="0"/>
    <s v="Exc"/>
    <s v="D"/>
    <n v="1"/>
    <n v="12.15"/>
    <n v="72.900000000000006"/>
    <x v="1"/>
    <s v="Dark"/>
    <x v="1"/>
    <m/>
  </r>
  <r>
    <s v="HYR-03455-684"/>
    <x v="9"/>
    <x v="1"/>
    <x v="506"/>
    <s v="29808-89098-XD"/>
    <s v="L-D-0.2"/>
    <n v="2"/>
    <s v="Ira Sjostrom"/>
    <s v="isjostromig@pbs.org"/>
    <x v="0"/>
    <s v="Lib"/>
    <s v="D"/>
    <n v="0.2"/>
    <n v="3.8849999999999998"/>
    <n v="7.77"/>
    <x v="3"/>
    <s v="Dark"/>
    <x v="1"/>
    <m/>
  </r>
  <r>
    <s v="HUG-52766-375"/>
    <x v="1"/>
    <x v="3"/>
    <x v="507"/>
    <s v="78786-77449-RQ"/>
    <s v="A-D-2.5"/>
    <n v="4"/>
    <s v="Jermaine Branchett"/>
    <s v="jbranchettii@bravesites.com"/>
    <x v="0"/>
    <s v="Ara"/>
    <s v="D"/>
    <n v="2.5"/>
    <n v="22.884999999999998"/>
    <n v="91.539999999999992"/>
    <x v="2"/>
    <s v="Dark"/>
    <x v="1"/>
    <m/>
  </r>
  <r>
    <s v="DAH-46595-917"/>
    <x v="0"/>
    <x v="1"/>
    <x v="508"/>
    <s v="27878-42224-QF"/>
    <s v="A-D-1"/>
    <n v="6"/>
    <s v="Nissie Rudland"/>
    <s v="nrudlandij@blogs.com"/>
    <x v="1"/>
    <s v="Ara"/>
    <s v="D"/>
    <n v="1"/>
    <n v="9.9499999999999993"/>
    <n v="59.699999999999996"/>
    <x v="2"/>
    <s v="Dark"/>
    <x v="1"/>
    <m/>
  </r>
  <r>
    <s v="VEM-79839-466"/>
    <x v="6"/>
    <x v="2"/>
    <x v="509"/>
    <s v="32743-78448-KT"/>
    <s v="R-L-2.5"/>
    <n v="2"/>
    <s v="Janella Millett"/>
    <s v="jmillettik@addtoany.com"/>
    <x v="2"/>
    <s v="Rob"/>
    <s v="L"/>
    <n v="2.5"/>
    <n v="27.484999999999996"/>
    <n v="54.969999999999992"/>
    <x v="0"/>
    <s v="Light"/>
    <x v="0"/>
    <m/>
  </r>
  <r>
    <s v="OWH-11126-533"/>
    <x v="9"/>
    <x v="1"/>
    <x v="131"/>
    <s v="25331-13794-SB"/>
    <s v="L-M-2.5"/>
    <n v="2"/>
    <s v="Ferdie Tourry"/>
    <s v="ftourryil@google.de"/>
    <x v="0"/>
    <s v="Lib"/>
    <s v="M"/>
    <n v="2.5"/>
    <n v="33.464999999999996"/>
    <n v="66.929999999999993"/>
    <x v="3"/>
    <s v="Medium"/>
    <x v="1"/>
    <m/>
  </r>
  <r>
    <s v="UMT-26130-151"/>
    <x v="5"/>
    <x v="0"/>
    <x v="510"/>
    <s v="55864-37682-GQ"/>
    <s v="L-M-0.2"/>
    <n v="3"/>
    <s v="Cecil Weatherall"/>
    <s v="cweatherallim@toplist.cz"/>
    <x v="1"/>
    <s v="Lib"/>
    <s v="M"/>
    <n v="0.2"/>
    <n v="4.3650000000000002"/>
    <n v="13.095000000000001"/>
    <x v="3"/>
    <s v="Medium"/>
    <x v="0"/>
    <m/>
  </r>
  <r>
    <s v="JKA-27899-806"/>
    <x v="7"/>
    <x v="1"/>
    <x v="511"/>
    <s v="97005-25609-CQ"/>
    <s v="R-L-1"/>
    <n v="5"/>
    <s v="Gale Heindrick"/>
    <s v="gheindrickin@usda.gov"/>
    <x v="2"/>
    <s v="Rob"/>
    <s v="L"/>
    <n v="1"/>
    <n v="11.95"/>
    <n v="59.75"/>
    <x v="0"/>
    <s v="Light"/>
    <x v="1"/>
    <m/>
  </r>
  <r>
    <s v="ULU-07744-724"/>
    <x v="6"/>
    <x v="3"/>
    <x v="512"/>
    <s v="94058-95794-IJ"/>
    <s v="L-M-0.5"/>
    <n v="5"/>
    <s v="Layne Imason"/>
    <s v="limasonio@discuz.net"/>
    <x v="0"/>
    <s v="Lib"/>
    <s v="M"/>
    <n v="0.5"/>
    <n v="8.73"/>
    <n v="43.650000000000006"/>
    <x v="3"/>
    <s v="Medium"/>
    <x v="0"/>
    <m/>
  </r>
  <r>
    <s v="NOM-56457-507"/>
    <x v="7"/>
    <x v="3"/>
    <x v="513"/>
    <s v="40214-03678-GU"/>
    <s v="E-M-1"/>
    <n v="6"/>
    <s v="Hazel Saill"/>
    <s v="hsaillip@odnoklassniki.ru"/>
    <x v="2"/>
    <s v="Exc"/>
    <s v="M"/>
    <n v="1"/>
    <n v="13.75"/>
    <n v="82.5"/>
    <x v="1"/>
    <s v="Medium"/>
    <x v="0"/>
    <m/>
  </r>
  <r>
    <s v="NZN-71683-705"/>
    <x v="9"/>
    <x v="1"/>
    <x v="514"/>
    <s v="04921-85445-SL"/>
    <s v="A-L-2.5"/>
    <n v="6"/>
    <s v="Hermann Larvor"/>
    <s v="hlarvoriq@last.fm"/>
    <x v="1"/>
    <s v="Ara"/>
    <s v="L"/>
    <n v="2.5"/>
    <n v="29.784999999999997"/>
    <n v="178.70999999999998"/>
    <x v="2"/>
    <s v="Light"/>
    <x v="0"/>
    <m/>
  </r>
  <r>
    <s v="WMA-34232-850"/>
    <x v="6"/>
    <x v="1"/>
    <x v="7"/>
    <s v="53386-94266-LJ"/>
    <s v="L-D-2.5"/>
    <n v="4"/>
    <s v="Terri Lyford"/>
    <s v=""/>
    <x v="2"/>
    <s v="Lib"/>
    <s v="D"/>
    <n v="2.5"/>
    <n v="29.784999999999997"/>
    <n v="119.13999999999999"/>
    <x v="3"/>
    <s v="Dark"/>
    <x v="0"/>
    <m/>
  </r>
  <r>
    <s v="EZL-27919-704"/>
    <x v="4"/>
    <x v="1"/>
    <x v="481"/>
    <s v="49480-85909-DG"/>
    <s v="L-L-0.5"/>
    <n v="5"/>
    <s v="Gabey Cogan"/>
    <s v=""/>
    <x v="0"/>
    <s v="Lib"/>
    <s v="L"/>
    <n v="0.5"/>
    <n v="9.51"/>
    <n v="47.55"/>
    <x v="3"/>
    <s v="Light"/>
    <x v="1"/>
    <m/>
  </r>
  <r>
    <s v="ZYU-11345-774"/>
    <x v="4"/>
    <x v="1"/>
    <x v="515"/>
    <s v="18293-78136-MN"/>
    <s v="L-M-0.5"/>
    <n v="5"/>
    <s v="Charin Penwarden"/>
    <s v="cpenwardenit@mlb.com"/>
    <x v="1"/>
    <s v="Lib"/>
    <s v="M"/>
    <n v="0.5"/>
    <n v="8.73"/>
    <n v="43.650000000000006"/>
    <x v="3"/>
    <s v="Medium"/>
    <x v="1"/>
    <m/>
  </r>
  <r>
    <s v="CPW-34587-459"/>
    <x v="6"/>
    <x v="1"/>
    <x v="516"/>
    <s v="84641-67384-TD"/>
    <s v="A-L-2.5"/>
    <n v="6"/>
    <s v="Milty Middis"/>
    <s v="mmiddisiu@dmoz.org"/>
    <x v="0"/>
    <s v="Ara"/>
    <s v="L"/>
    <n v="2.5"/>
    <n v="29.784999999999997"/>
    <n v="178.70999999999998"/>
    <x v="2"/>
    <s v="Light"/>
    <x v="0"/>
    <m/>
  </r>
  <r>
    <s v="NQZ-82067-394"/>
    <x v="6"/>
    <x v="2"/>
    <x v="517"/>
    <s v="72320-29738-EB"/>
    <s v="R-L-2.5"/>
    <n v="2"/>
    <s v="Adrianne Vairow"/>
    <s v="avairowiv@studiopress.com"/>
    <x v="2"/>
    <s v="Rob"/>
    <s v="L"/>
    <n v="2.5"/>
    <n v="27.484999999999996"/>
    <n v="54.969999999999992"/>
    <x v="0"/>
    <s v="Light"/>
    <x v="1"/>
    <m/>
  </r>
  <r>
    <s v="JBW-95055-851"/>
    <x v="2"/>
    <x v="1"/>
    <x v="518"/>
    <s v="47355-97488-XS"/>
    <s v="A-M-1"/>
    <n v="5"/>
    <s v="Anjanette Goldie"/>
    <s v="agoldieiw@goo.gl"/>
    <x v="0"/>
    <s v="Ara"/>
    <s v="M"/>
    <n v="1"/>
    <n v="11.25"/>
    <n v="56.25"/>
    <x v="2"/>
    <s v="Medium"/>
    <x v="1"/>
    <m/>
  </r>
  <r>
    <s v="AHY-20324-088"/>
    <x v="0"/>
    <x v="3"/>
    <x v="519"/>
    <s v="63499-24884-PP"/>
    <s v="L-L-0.2"/>
    <n v="2"/>
    <s v="Nicky Ayris"/>
    <s v="nayrisix@t-online.de"/>
    <x v="2"/>
    <s v="Lib"/>
    <s v="L"/>
    <n v="0.2"/>
    <n v="4.7549999999999999"/>
    <n v="9.51"/>
    <x v="3"/>
    <s v="Light"/>
    <x v="0"/>
    <m/>
  </r>
  <r>
    <s v="ZSL-66684-103"/>
    <x v="9"/>
    <x v="0"/>
    <x v="520"/>
    <s v="39193-51770-FM"/>
    <s v="E-M-0.2"/>
    <n v="2"/>
    <s v="Laryssa Benediktovich"/>
    <s v="lbenediktovichiy@wunderground.com"/>
    <x v="2"/>
    <s v="Exc"/>
    <s v="M"/>
    <n v="0.2"/>
    <n v="4.125"/>
    <n v="8.25"/>
    <x v="1"/>
    <s v="Medium"/>
    <x v="0"/>
    <m/>
  </r>
  <r>
    <s v="WNE-73911-475"/>
    <x v="8"/>
    <x v="3"/>
    <x v="521"/>
    <s v="61323-91967-GG"/>
    <s v="L-D-0.5"/>
    <n v="6"/>
    <s v="Theo Jacobovitz"/>
    <s v="tjacobovitziz@cbc.ca"/>
    <x v="0"/>
    <s v="Lib"/>
    <s v="D"/>
    <n v="0.5"/>
    <n v="7.77"/>
    <n v="46.62"/>
    <x v="3"/>
    <s v="Dark"/>
    <x v="1"/>
    <m/>
  </r>
  <r>
    <s v="EZB-68383-559"/>
    <x v="10"/>
    <x v="0"/>
    <x v="418"/>
    <s v="90123-01967-KS"/>
    <s v="R-L-1"/>
    <n v="6"/>
    <s v="Becca Ableson"/>
    <s v=""/>
    <x v="1"/>
    <s v="Rob"/>
    <s v="L"/>
    <n v="1"/>
    <n v="11.95"/>
    <n v="71.699999999999989"/>
    <x v="0"/>
    <s v="Light"/>
    <x v="1"/>
    <m/>
  </r>
  <r>
    <s v="OVO-01283-090"/>
    <x v="6"/>
    <x v="2"/>
    <x v="122"/>
    <s v="15958-25089-OS"/>
    <s v="L-L-2.5"/>
    <n v="2"/>
    <s v="Jeno Druitt"/>
    <s v="jdruittj1@feedburner.com"/>
    <x v="2"/>
    <s v="Lib"/>
    <s v="L"/>
    <n v="2.5"/>
    <n v="36.454999999999998"/>
    <n v="72.91"/>
    <x v="3"/>
    <s v="Light"/>
    <x v="0"/>
    <m/>
  </r>
  <r>
    <s v="TXH-78646-919"/>
    <x v="5"/>
    <x v="1"/>
    <x v="423"/>
    <s v="98430-37820-UV"/>
    <s v="R-D-0.2"/>
    <n v="3"/>
    <s v="Deonne Shortall"/>
    <s v="dshortallj2@wikipedia.org"/>
    <x v="0"/>
    <s v="Rob"/>
    <s v="D"/>
    <n v="0.2"/>
    <n v="2.6849999999999996"/>
    <n v="8.0549999999999997"/>
    <x v="0"/>
    <s v="Dark"/>
    <x v="0"/>
    <m/>
  </r>
  <r>
    <s v="CYZ-37122-164"/>
    <x v="4"/>
    <x v="0"/>
    <x v="463"/>
    <s v="21798-04171-XC"/>
    <s v="E-M-0.5"/>
    <n v="2"/>
    <s v="Wilton Cottier"/>
    <s v="wcottierj3@cafepress.com"/>
    <x v="2"/>
    <s v="Exc"/>
    <s v="M"/>
    <n v="0.5"/>
    <n v="8.25"/>
    <n v="16.5"/>
    <x v="1"/>
    <s v="Medium"/>
    <x v="1"/>
    <m/>
  </r>
  <r>
    <s v="AGQ-06534-750"/>
    <x v="8"/>
    <x v="0"/>
    <x v="273"/>
    <s v="52798-46508-HP"/>
    <s v="A-L-1"/>
    <n v="5"/>
    <s v="Kevan Grinsted"/>
    <s v="kgrinstedj4@google.com.br"/>
    <x v="1"/>
    <s v="Ara"/>
    <s v="L"/>
    <n v="1"/>
    <n v="12.95"/>
    <n v="64.75"/>
    <x v="2"/>
    <s v="Light"/>
    <x v="1"/>
    <m/>
  </r>
  <r>
    <s v="QVL-32245-818"/>
    <x v="5"/>
    <x v="1"/>
    <x v="522"/>
    <s v="46478-42970-EM"/>
    <s v="A-M-0.5"/>
    <n v="5"/>
    <s v="Dionne Skyner"/>
    <s v="dskynerj5@hubpages.com"/>
    <x v="2"/>
    <s v="Ara"/>
    <s v="M"/>
    <n v="0.5"/>
    <n v="6.75"/>
    <n v="33.75"/>
    <x v="2"/>
    <s v="Medium"/>
    <x v="1"/>
    <m/>
  </r>
  <r>
    <s v="LTD-96842-834"/>
    <x v="2"/>
    <x v="2"/>
    <x v="523"/>
    <s v="00246-15080-LE"/>
    <s v="L-D-2.5"/>
    <n v="2"/>
    <s v="Francesco Dressel"/>
    <s v=""/>
    <x v="0"/>
    <s v="Lib"/>
    <s v="D"/>
    <n v="2.5"/>
    <n v="29.784999999999997"/>
    <n v="59.569999999999993"/>
    <x v="3"/>
    <s v="Dark"/>
    <x v="1"/>
    <m/>
  </r>
  <r>
    <s v="SEC-91807-425"/>
    <x v="4"/>
    <x v="1"/>
    <x v="260"/>
    <s v="94091-86957-HX"/>
    <s v="A-M-1"/>
    <n v="2"/>
    <s v="Jimmy Dymoke"/>
    <s v="jdymokeje@prnewswire.com"/>
    <x v="2"/>
    <s v="Ara"/>
    <s v="M"/>
    <n v="1"/>
    <n v="11.25"/>
    <n v="22.5"/>
    <x v="2"/>
    <s v="Medium"/>
    <x v="1"/>
    <m/>
  </r>
  <r>
    <s v="MHM-44857-599"/>
    <x v="0"/>
    <x v="0"/>
    <x v="331"/>
    <s v="26295-44907-DK"/>
    <s v="L-D-1"/>
    <n v="1"/>
    <s v="Ambrosio Weinmann"/>
    <s v="aweinmannj8@shinystat.com"/>
    <x v="2"/>
    <s v="Lib"/>
    <s v="D"/>
    <n v="1"/>
    <n v="12.95"/>
    <n v="12.95"/>
    <x v="3"/>
    <s v="Dark"/>
    <x v="1"/>
    <m/>
  </r>
  <r>
    <s v="KGC-95046-911"/>
    <x v="1"/>
    <x v="3"/>
    <x v="524"/>
    <s v="95351-96177-QV"/>
    <s v="A-M-2.5"/>
    <n v="2"/>
    <s v="Elden Andriessen"/>
    <s v="eandriessenj9@europa.eu"/>
    <x v="0"/>
    <s v="Ara"/>
    <s v="M"/>
    <n v="2.5"/>
    <n v="25.874999999999996"/>
    <n v="51.749999999999993"/>
    <x v="2"/>
    <s v="Medium"/>
    <x v="0"/>
    <m/>
  </r>
  <r>
    <s v="RZC-75150-413"/>
    <x v="6"/>
    <x v="3"/>
    <x v="525"/>
    <s v="92204-96636-BS"/>
    <s v="E-D-0.5"/>
    <n v="5"/>
    <s v="Roxie Deaconson"/>
    <s v="rdeaconsonja@archive.org"/>
    <x v="2"/>
    <s v="Exc"/>
    <s v="D"/>
    <n v="0.5"/>
    <n v="7.29"/>
    <n v="36.450000000000003"/>
    <x v="1"/>
    <s v="Dark"/>
    <x v="1"/>
    <m/>
  </r>
  <r>
    <s v="EYH-88288-452"/>
    <x v="8"/>
    <x v="1"/>
    <x v="526"/>
    <s v="03010-30348-UA"/>
    <s v="L-L-2.5"/>
    <n v="5"/>
    <s v="Davida Caro"/>
    <s v="dcarojb@twitter.com"/>
    <x v="0"/>
    <s v="Lib"/>
    <s v="L"/>
    <n v="2.5"/>
    <n v="36.454999999999998"/>
    <n v="182.27499999999998"/>
    <x v="3"/>
    <s v="Light"/>
    <x v="0"/>
    <m/>
  </r>
  <r>
    <s v="NYQ-24237-772"/>
    <x v="3"/>
    <x v="0"/>
    <x v="104"/>
    <s v="13441-34686-SW"/>
    <s v="L-D-0.5"/>
    <n v="4"/>
    <s v="Johna Bluck"/>
    <s v="jbluckjc@imageshack.us"/>
    <x v="1"/>
    <s v="Lib"/>
    <s v="D"/>
    <n v="0.5"/>
    <n v="7.77"/>
    <n v="31.08"/>
    <x v="3"/>
    <s v="Dark"/>
    <x v="1"/>
    <m/>
  </r>
  <r>
    <s v="WKB-21680-566"/>
    <x v="9"/>
    <x v="1"/>
    <x v="491"/>
    <s v="96612-41722-VJ"/>
    <s v="A-M-0.5"/>
    <n v="3"/>
    <s v="Myrle Dearden"/>
    <s v=""/>
    <x v="2"/>
    <s v="Ara"/>
    <s v="M"/>
    <n v="0.5"/>
    <n v="6.75"/>
    <n v="20.25"/>
    <x v="2"/>
    <s v="Medium"/>
    <x v="1"/>
    <m/>
  </r>
  <r>
    <s v="THE-61147-027"/>
    <x v="9"/>
    <x v="0"/>
    <x v="157"/>
    <s v="94091-86957-HX"/>
    <s v="L-D-1"/>
    <n v="2"/>
    <s v="Jimmy Dymoke"/>
    <s v="jdymokeje@prnewswire.com"/>
    <x v="2"/>
    <s v="Lib"/>
    <s v="D"/>
    <n v="1"/>
    <n v="12.95"/>
    <n v="25.9"/>
    <x v="3"/>
    <s v="Dark"/>
    <x v="1"/>
    <m/>
  </r>
  <r>
    <s v="PTY-86420-119"/>
    <x v="8"/>
    <x v="1"/>
    <x v="527"/>
    <s v="25504-41681-WA"/>
    <s v="A-D-0.5"/>
    <n v="4"/>
    <s v="Orland Tadman"/>
    <s v="otadmanjf@ft.com"/>
    <x v="0"/>
    <s v="Ara"/>
    <s v="D"/>
    <n v="0.5"/>
    <n v="5.97"/>
    <n v="23.88"/>
    <x v="2"/>
    <s v="Dark"/>
    <x v="0"/>
    <m/>
  </r>
  <r>
    <s v="QHL-27188-431"/>
    <x v="0"/>
    <x v="0"/>
    <x v="528"/>
    <s v="75443-07820-DZ"/>
    <s v="L-L-0.5"/>
    <n v="2"/>
    <s v="Barrett Gudde"/>
    <s v="bguddejg@dailymotion.com"/>
    <x v="0"/>
    <s v="Lib"/>
    <s v="L"/>
    <n v="0.5"/>
    <n v="9.51"/>
    <n v="19.02"/>
    <x v="3"/>
    <s v="Light"/>
    <x v="1"/>
    <m/>
  </r>
  <r>
    <s v="MIS-54381-047"/>
    <x v="1"/>
    <x v="2"/>
    <x v="99"/>
    <s v="39276-95489-XV"/>
    <s v="A-D-0.5"/>
    <n v="2"/>
    <s v="Nathan Sictornes"/>
    <s v="nsictornesjh@buzzfeed.com"/>
    <x v="1"/>
    <s v="Ara"/>
    <s v="D"/>
    <n v="0.5"/>
    <n v="5.97"/>
    <n v="11.94"/>
    <x v="2"/>
    <s v="Dark"/>
    <x v="0"/>
    <m/>
  </r>
  <r>
    <s v="TBB-29780-459"/>
    <x v="2"/>
    <x v="0"/>
    <x v="529"/>
    <s v="61437-83623-PZ"/>
    <s v="A-L-0.5"/>
    <n v="1"/>
    <s v="Vivyan Dunning"/>
    <s v="vdunningji@independent.co.uk"/>
    <x v="0"/>
    <s v="Ara"/>
    <s v="L"/>
    <n v="0.5"/>
    <n v="7.77"/>
    <n v="7.77"/>
    <x v="2"/>
    <s v="Light"/>
    <x v="0"/>
    <m/>
  </r>
  <r>
    <s v="QLC-52637-305"/>
    <x v="10"/>
    <x v="0"/>
    <x v="530"/>
    <s v="34317-87258-HQ"/>
    <s v="L-D-2.5"/>
    <n v="4"/>
    <s v="Doralin Baison"/>
    <s v=""/>
    <x v="1"/>
    <s v="Lib"/>
    <s v="D"/>
    <n v="2.5"/>
    <n v="29.784999999999997"/>
    <n v="119.13999999999999"/>
    <x v="3"/>
    <s v="Dark"/>
    <x v="0"/>
    <m/>
  </r>
  <r>
    <s v="CWT-27056-328"/>
    <x v="1"/>
    <x v="2"/>
    <x v="531"/>
    <s v="18570-80998-ZS"/>
    <s v="E-D-0.2"/>
    <n v="2"/>
    <s v="Josefina Ferens"/>
    <s v=""/>
    <x v="0"/>
    <s v="Exc"/>
    <s v="D"/>
    <n v="0.2"/>
    <n v="3.645"/>
    <n v="7.29"/>
    <x v="1"/>
    <s v="Dark"/>
    <x v="0"/>
    <m/>
  </r>
  <r>
    <s v="ASS-05878-128"/>
    <x v="7"/>
    <x v="3"/>
    <x v="210"/>
    <s v="66580-33745-OQ"/>
    <s v="E-L-0.5"/>
    <n v="2"/>
    <s v="Shelley Gehring"/>
    <s v="sgehringjl@gnu.org"/>
    <x v="1"/>
    <s v="Exc"/>
    <s v="L"/>
    <n v="0.5"/>
    <n v="8.91"/>
    <n v="17.82"/>
    <x v="1"/>
    <s v="Light"/>
    <x v="1"/>
    <m/>
  </r>
  <r>
    <s v="EGK-03027-418"/>
    <x v="1"/>
    <x v="1"/>
    <x v="532"/>
    <s v="19820-29285-FD"/>
    <s v="E-M-0.2"/>
    <n v="3"/>
    <s v="Barrie Fallowes"/>
    <s v="bfallowesjm@purevolume.com"/>
    <x v="0"/>
    <s v="Exc"/>
    <s v="M"/>
    <n v="0.2"/>
    <n v="4.125"/>
    <n v="12.375"/>
    <x v="1"/>
    <s v="Medium"/>
    <x v="1"/>
    <m/>
  </r>
  <r>
    <s v="KCY-61732-849"/>
    <x v="6"/>
    <x v="0"/>
    <x v="533"/>
    <s v="11349-55147-SN"/>
    <s v="L-D-1"/>
    <n v="2"/>
    <s v="Nicolas Aiton"/>
    <s v=""/>
    <x v="1"/>
    <s v="Lib"/>
    <s v="D"/>
    <n v="1"/>
    <n v="12.95"/>
    <n v="25.9"/>
    <x v="3"/>
    <s v="Dark"/>
    <x v="1"/>
    <m/>
  </r>
  <r>
    <s v="BLI-21697-702"/>
    <x v="9"/>
    <x v="0"/>
    <x v="534"/>
    <s v="21141-12455-VB"/>
    <s v="A-M-0.5"/>
    <n v="2"/>
    <s v="Shelli De Banke"/>
    <s v="sdejo@newsvine.com"/>
    <x v="2"/>
    <s v="Ara"/>
    <s v="M"/>
    <n v="0.5"/>
    <n v="6.75"/>
    <n v="13.5"/>
    <x v="2"/>
    <s v="Medium"/>
    <x v="0"/>
    <m/>
  </r>
  <r>
    <s v="KFJ-46568-890"/>
    <x v="4"/>
    <x v="0"/>
    <x v="535"/>
    <s v="71003-85639-HB"/>
    <s v="E-L-0.5"/>
    <n v="2"/>
    <s v="Lyell Murch"/>
    <s v=""/>
    <x v="0"/>
    <s v="Exc"/>
    <s v="L"/>
    <n v="0.5"/>
    <n v="8.91"/>
    <n v="17.82"/>
    <x v="1"/>
    <s v="Light"/>
    <x v="0"/>
    <m/>
  </r>
  <r>
    <s v="SOK-43535-680"/>
    <x v="8"/>
    <x v="2"/>
    <x v="536"/>
    <s v="58443-95866-YO"/>
    <s v="E-M-0.5"/>
    <n v="2"/>
    <s v="Stearne Count"/>
    <s v="scountjq@nba.com"/>
    <x v="2"/>
    <s v="Exc"/>
    <s v="M"/>
    <n v="0.5"/>
    <n v="8.25"/>
    <n v="16.5"/>
    <x v="1"/>
    <s v="Medium"/>
    <x v="1"/>
    <m/>
  </r>
  <r>
    <s v="XUE-87260-201"/>
    <x v="10"/>
    <x v="2"/>
    <x v="537"/>
    <s v="89646-21249-OH"/>
    <s v="R-M-0.2"/>
    <n v="2"/>
    <s v="Selia Ragles"/>
    <s v="sraglesjr@blogtalkradio.com"/>
    <x v="1"/>
    <s v="Rob"/>
    <s v="M"/>
    <n v="0.2"/>
    <n v="2.9849999999999999"/>
    <n v="5.97"/>
    <x v="0"/>
    <s v="Medium"/>
    <x v="1"/>
    <m/>
  </r>
  <r>
    <s v="CZF-40873-691"/>
    <x v="1"/>
    <x v="0"/>
    <x v="61"/>
    <s v="64988-20636-XQ"/>
    <s v="E-M-0.5"/>
    <n v="2"/>
    <s v="Silas Deehan"/>
    <s v=""/>
    <x v="2"/>
    <s v="Exc"/>
    <s v="M"/>
    <n v="0.5"/>
    <n v="8.25"/>
    <n v="16.5"/>
    <x v="1"/>
    <s v="Medium"/>
    <x v="1"/>
    <m/>
  </r>
  <r>
    <s v="AIA-98989-755"/>
    <x v="5"/>
    <x v="3"/>
    <x v="242"/>
    <s v="34704-83143-KS"/>
    <s v="R-M-0.2"/>
    <n v="1"/>
    <s v="Sacha Bruun"/>
    <s v="sbruunjt@blogtalkradio.com"/>
    <x v="0"/>
    <s v="Rob"/>
    <s v="M"/>
    <n v="0.2"/>
    <n v="2.9849999999999999"/>
    <n v="2.9849999999999999"/>
    <x v="0"/>
    <s v="Medium"/>
    <x v="1"/>
    <m/>
  </r>
  <r>
    <s v="ITZ-21793-986"/>
    <x v="1"/>
    <x v="1"/>
    <x v="299"/>
    <s v="67388-17544-XX"/>
    <s v="E-D-0.2"/>
    <n v="4"/>
    <s v="Alon Pllu"/>
    <s v="aplluju@dagondesign.com"/>
    <x v="1"/>
    <s v="Exc"/>
    <s v="D"/>
    <n v="0.2"/>
    <n v="3.645"/>
    <n v="14.58"/>
    <x v="1"/>
    <s v="Dark"/>
    <x v="0"/>
    <m/>
  </r>
  <r>
    <s v="YOK-93322-608"/>
    <x v="11"/>
    <x v="1"/>
    <x v="343"/>
    <s v="69411-48470-ID"/>
    <s v="E-L-1"/>
    <n v="6"/>
    <s v="Gilberto Cornier"/>
    <s v="gcornierjv@techcrunch.com"/>
    <x v="0"/>
    <s v="Exc"/>
    <s v="L"/>
    <n v="1"/>
    <n v="14.85"/>
    <n v="89.1"/>
    <x v="1"/>
    <s v="Light"/>
    <x v="1"/>
    <m/>
  </r>
  <r>
    <s v="LXK-00634-611"/>
    <x v="10"/>
    <x v="2"/>
    <x v="538"/>
    <s v="94091-86957-HX"/>
    <s v="R-L-1"/>
    <n v="2"/>
    <s v="Jimmy Dymoke"/>
    <s v="jdymokeje@prnewswire.com"/>
    <x v="2"/>
    <s v="Rob"/>
    <s v="L"/>
    <n v="1"/>
    <n v="11.95"/>
    <n v="23.9"/>
    <x v="0"/>
    <s v="Light"/>
    <x v="1"/>
    <m/>
  </r>
  <r>
    <s v="CQW-37388-302"/>
    <x v="2"/>
    <x v="0"/>
    <x v="539"/>
    <s v="97741-98924-KT"/>
    <s v="A-D-2.5"/>
    <n v="3"/>
    <s v="Willabella Harvison"/>
    <s v="wharvisonjx@gizmodo.com"/>
    <x v="2"/>
    <s v="Ara"/>
    <s v="D"/>
    <n v="2.5"/>
    <n v="22.884999999999998"/>
    <n v="68.655000000000001"/>
    <x v="2"/>
    <s v="Dark"/>
    <x v="1"/>
    <m/>
  </r>
  <r>
    <s v="SPA-79365-334"/>
    <x v="1"/>
    <x v="1"/>
    <x v="27"/>
    <s v="79857-78167-KO"/>
    <s v="L-D-1"/>
    <n v="3"/>
    <s v="Darice Heaford"/>
    <s v="dheafordjy@twitpic.com"/>
    <x v="0"/>
    <s v="Lib"/>
    <s v="D"/>
    <n v="1"/>
    <n v="12.95"/>
    <n v="38.849999999999994"/>
    <x v="3"/>
    <s v="Dark"/>
    <x v="1"/>
    <m/>
  </r>
  <r>
    <s v="VPX-08817-517"/>
    <x v="11"/>
    <x v="3"/>
    <x v="540"/>
    <s v="46963-10322-ZA"/>
    <s v="L-L-1"/>
    <n v="5"/>
    <s v="Granger Fantham"/>
    <s v="gfanthamjz@hexun.com"/>
    <x v="1"/>
    <s v="Lib"/>
    <s v="L"/>
    <n v="1"/>
    <n v="15.85"/>
    <n v="79.25"/>
    <x v="3"/>
    <s v="Light"/>
    <x v="0"/>
    <m/>
  </r>
  <r>
    <s v="PBP-87115-410"/>
    <x v="4"/>
    <x v="1"/>
    <x v="541"/>
    <s v="93812-74772-MV"/>
    <s v="E-D-0.5"/>
    <n v="5"/>
    <s v="Reynolds Crookshanks"/>
    <s v="rcrookshanksk0@unc.edu"/>
    <x v="0"/>
    <s v="Exc"/>
    <s v="D"/>
    <n v="0.5"/>
    <n v="7.29"/>
    <n v="36.450000000000003"/>
    <x v="1"/>
    <s v="Dark"/>
    <x v="0"/>
    <m/>
  </r>
  <r>
    <s v="SFB-93752-440"/>
    <x v="7"/>
    <x v="1"/>
    <x v="390"/>
    <s v="48203-23480-UB"/>
    <s v="R-M-0.2"/>
    <n v="3"/>
    <s v="Niels Leake"/>
    <s v="nleakek1@cmu.edu"/>
    <x v="2"/>
    <s v="Rob"/>
    <s v="M"/>
    <n v="0.2"/>
    <n v="2.9849999999999999"/>
    <n v="8.9550000000000001"/>
    <x v="0"/>
    <s v="Medium"/>
    <x v="0"/>
    <m/>
  </r>
  <r>
    <s v="TBU-65158-068"/>
    <x v="10"/>
    <x v="2"/>
    <x v="396"/>
    <s v="60357-65386-RD"/>
    <s v="E-D-1"/>
    <n v="2"/>
    <s v="Hetti Measures"/>
    <s v=""/>
    <x v="1"/>
    <s v="Exc"/>
    <s v="D"/>
    <n v="1"/>
    <n v="12.15"/>
    <n v="24.3"/>
    <x v="1"/>
    <s v="Dark"/>
    <x v="1"/>
    <m/>
  </r>
  <r>
    <s v="TEH-08414-216"/>
    <x v="7"/>
    <x v="1"/>
    <x v="185"/>
    <s v="35099-13971-JI"/>
    <s v="E-M-2.5"/>
    <n v="2"/>
    <s v="Gay Eilhersen"/>
    <s v="geilhersenk3@networksolutions.com"/>
    <x v="2"/>
    <s v="Exc"/>
    <s v="M"/>
    <n v="2.5"/>
    <n v="31.624999999999996"/>
    <n v="63.249999999999993"/>
    <x v="1"/>
    <s v="Medium"/>
    <x v="1"/>
    <m/>
  </r>
  <r>
    <s v="MAY-77231-536"/>
    <x v="0"/>
    <x v="3"/>
    <x v="542"/>
    <s v="01304-59807-OB"/>
    <s v="A-M-0.2"/>
    <n v="2"/>
    <s v="Nico Hubert"/>
    <s v=""/>
    <x v="0"/>
    <s v="Ara"/>
    <s v="M"/>
    <n v="0.2"/>
    <n v="3.375"/>
    <n v="6.75"/>
    <x v="2"/>
    <s v="Medium"/>
    <x v="0"/>
    <m/>
  </r>
  <r>
    <s v="ATY-28980-884"/>
    <x v="2"/>
    <x v="3"/>
    <x v="117"/>
    <s v="50705-17295-NK"/>
    <s v="A-L-0.2"/>
    <n v="6"/>
    <s v="Cristina Aleixo"/>
    <s v="caleixok5@globo.com"/>
    <x v="2"/>
    <s v="Ara"/>
    <s v="L"/>
    <n v="0.2"/>
    <n v="3.8849999999999998"/>
    <n v="23.31"/>
    <x v="2"/>
    <s v="Light"/>
    <x v="1"/>
    <m/>
  </r>
  <r>
    <s v="SWP-88281-918"/>
    <x v="4"/>
    <x v="2"/>
    <x v="543"/>
    <s v="77657-61366-FY"/>
    <s v="L-L-2.5"/>
    <n v="2"/>
    <s v="Derrek Allpress"/>
    <s v=""/>
    <x v="1"/>
    <s v="Lib"/>
    <s v="L"/>
    <n v="2.5"/>
    <n v="36.454999999999998"/>
    <n v="72.91"/>
    <x v="3"/>
    <s v="Light"/>
    <x v="1"/>
    <m/>
  </r>
  <r>
    <s v="VCE-56531-986"/>
    <x v="6"/>
    <x v="1"/>
    <x v="544"/>
    <s v="57192-13428-PL"/>
    <s v="R-M-0.5"/>
    <n v="5"/>
    <s v="Rikki Tomkowicz"/>
    <s v="rtomkowiczk7@bravesites.com"/>
    <x v="2"/>
    <s v="Rob"/>
    <s v="M"/>
    <n v="0.5"/>
    <n v="5.97"/>
    <n v="29.849999999999998"/>
    <x v="0"/>
    <s v="Medium"/>
    <x v="0"/>
    <m/>
  </r>
  <r>
    <s v="FVV-75700-005"/>
    <x v="11"/>
    <x v="3"/>
    <x v="545"/>
    <s v="24891-77957-LU"/>
    <s v="E-D-0.5"/>
    <n v="3"/>
    <s v="Rochette Huscroft"/>
    <s v="rhuscroftk8@jimdo.com"/>
    <x v="0"/>
    <s v="Exc"/>
    <s v="D"/>
    <n v="0.5"/>
    <n v="7.29"/>
    <n v="21.87"/>
    <x v="1"/>
    <s v="Dark"/>
    <x v="0"/>
    <m/>
  </r>
  <r>
    <s v="CFZ-53492-600"/>
    <x v="6"/>
    <x v="2"/>
    <x v="546"/>
    <s v="64896-18468-BT"/>
    <s v="L-M-0.2"/>
    <n v="2"/>
    <s v="Selle Scurrer"/>
    <s v="sscurrerk9@flavors.me"/>
    <x v="2"/>
    <s v="Lib"/>
    <s v="M"/>
    <n v="0.2"/>
    <n v="4.3650000000000002"/>
    <n v="8.73"/>
    <x v="3"/>
    <s v="Medium"/>
    <x v="1"/>
    <m/>
  </r>
  <r>
    <s v="LDK-71031-121"/>
    <x v="4"/>
    <x v="0"/>
    <x v="420"/>
    <s v="84761-40784-SV"/>
    <s v="L-L-2.5"/>
    <n v="1"/>
    <s v="Andie Rudram"/>
    <s v="arudramka@prnewswire.com"/>
    <x v="0"/>
    <s v="Lib"/>
    <s v="L"/>
    <n v="2.5"/>
    <n v="36.454999999999998"/>
    <n v="36.454999999999998"/>
    <x v="3"/>
    <s v="Light"/>
    <x v="1"/>
    <m/>
  </r>
  <r>
    <s v="EBA-82404-343"/>
    <x v="4"/>
    <x v="1"/>
    <x v="547"/>
    <s v="20236-42322-CM"/>
    <s v="L-D-0.2"/>
    <n v="4"/>
    <s v="Leta Clarricoates"/>
    <s v=""/>
    <x v="1"/>
    <s v="Lib"/>
    <s v="D"/>
    <n v="0.2"/>
    <n v="3.8849999999999998"/>
    <n v="15.54"/>
    <x v="3"/>
    <s v="Dark"/>
    <x v="0"/>
    <m/>
  </r>
  <r>
    <s v="USA-42811-560"/>
    <x v="8"/>
    <x v="1"/>
    <x v="548"/>
    <s v="49671-11547-WG"/>
    <s v="E-L-0.2"/>
    <n v="2"/>
    <s v="Jacquelyn Maha"/>
    <s v="jmahakc@cyberchimps.com"/>
    <x v="0"/>
    <s v="Exc"/>
    <s v="L"/>
    <n v="0.2"/>
    <n v="4.4550000000000001"/>
    <n v="8.91"/>
    <x v="1"/>
    <s v="Light"/>
    <x v="1"/>
    <m/>
  </r>
  <r>
    <s v="SNL-83703-516"/>
    <x v="4"/>
    <x v="2"/>
    <x v="549"/>
    <s v="57976-33535-WK"/>
    <s v="L-M-2.5"/>
    <n v="2"/>
    <s v="Glory Clemon"/>
    <s v="gclemonkd@networksolutions.com"/>
    <x v="2"/>
    <s v="Lib"/>
    <s v="M"/>
    <n v="2.5"/>
    <n v="33.464999999999996"/>
    <n v="66.929999999999993"/>
    <x v="3"/>
    <s v="Medium"/>
    <x v="0"/>
    <m/>
  </r>
  <r>
    <s v="SUZ-83036-175"/>
    <x v="3"/>
    <x v="0"/>
    <x v="550"/>
    <s v="55915-19477-MK"/>
    <s v="R-D-0.2"/>
    <n v="5"/>
    <s v="Alica Kift"/>
    <s v=""/>
    <x v="0"/>
    <s v="Rob"/>
    <s v="D"/>
    <n v="0.2"/>
    <n v="2.6849999999999996"/>
    <n v="13.424999999999997"/>
    <x v="0"/>
    <s v="Dark"/>
    <x v="1"/>
    <m/>
  </r>
  <r>
    <s v="RGM-01187-513"/>
    <x v="2"/>
    <x v="2"/>
    <x v="551"/>
    <s v="28121-11641-UA"/>
    <s v="E-D-0.2"/>
    <n v="2"/>
    <s v="Babb Pollins"/>
    <s v="bpollinskf@shinystat.com"/>
    <x v="1"/>
    <s v="Exc"/>
    <s v="D"/>
    <n v="0.2"/>
    <n v="3.645"/>
    <n v="7.29"/>
    <x v="1"/>
    <s v="Dark"/>
    <x v="1"/>
    <m/>
  </r>
  <r>
    <s v="CZG-01299-952"/>
    <x v="10"/>
    <x v="0"/>
    <x v="552"/>
    <s v="09540-70637-EV"/>
    <s v="L-D-1"/>
    <n v="2"/>
    <s v="Jarret Toye"/>
    <s v="jtoyekg@pinterest.com"/>
    <x v="2"/>
    <s v="Lib"/>
    <s v="D"/>
    <n v="1"/>
    <n v="12.95"/>
    <n v="25.9"/>
    <x v="3"/>
    <s v="Dark"/>
    <x v="0"/>
    <m/>
  </r>
  <r>
    <s v="KLD-88731-484"/>
    <x v="0"/>
    <x v="1"/>
    <x v="553"/>
    <s v="17775-77072-PP"/>
    <s v="A-M-1"/>
    <n v="5"/>
    <s v="Carlie Linskill"/>
    <s v="clinskillkh@sphinn.com"/>
    <x v="0"/>
    <s v="Ara"/>
    <s v="M"/>
    <n v="1"/>
    <n v="11.25"/>
    <n v="56.25"/>
    <x v="2"/>
    <s v="Medium"/>
    <x v="1"/>
    <m/>
  </r>
  <r>
    <s v="BQK-38412-229"/>
    <x v="9"/>
    <x v="0"/>
    <x v="554"/>
    <s v="90392-73338-BC"/>
    <s v="R-L-0.2"/>
    <n v="3"/>
    <s v="Natal Vigrass"/>
    <s v="nvigrasski@ezinearticles.com"/>
    <x v="2"/>
    <s v="Rob"/>
    <s v="L"/>
    <n v="0.2"/>
    <n v="3.5849999999999995"/>
    <n v="10.754999999999999"/>
    <x v="0"/>
    <s v="Light"/>
    <x v="1"/>
    <m/>
  </r>
  <r>
    <s v="TCX-76953-071"/>
    <x v="3"/>
    <x v="1"/>
    <x v="555"/>
    <s v="94091-86957-HX"/>
    <s v="E-D-0.2"/>
    <n v="5"/>
    <s v="Jimmy Dymoke"/>
    <s v="jdymokeje@prnewswire.com"/>
    <x v="2"/>
    <s v="Exc"/>
    <s v="D"/>
    <n v="0.2"/>
    <n v="3.645"/>
    <n v="18.225000000000001"/>
    <x v="1"/>
    <s v="Dark"/>
    <x v="1"/>
    <m/>
  </r>
  <r>
    <s v="LIN-88046-551"/>
    <x v="6"/>
    <x v="2"/>
    <x v="150"/>
    <s v="10725-45724-CO"/>
    <s v="R-L-0.5"/>
    <n v="2"/>
    <s v="Kandace Cragell"/>
    <s v="kcragellkk@google.com"/>
    <x v="2"/>
    <s v="Rob"/>
    <s v="L"/>
    <n v="0.5"/>
    <n v="7.169999999999999"/>
    <n v="14.339999999999998"/>
    <x v="0"/>
    <s v="Light"/>
    <x v="1"/>
    <m/>
  </r>
  <r>
    <s v="PMV-54491-220"/>
    <x v="8"/>
    <x v="0"/>
    <x v="556"/>
    <s v="87242-18006-IR"/>
    <s v="L-M-0.2"/>
    <n v="2"/>
    <s v="Lyon Ibert"/>
    <s v="libertkl@huffingtonpost.com"/>
    <x v="0"/>
    <s v="Lib"/>
    <s v="M"/>
    <n v="0.2"/>
    <n v="4.3650000000000002"/>
    <n v="8.73"/>
    <x v="3"/>
    <s v="Medium"/>
    <x v="1"/>
    <m/>
  </r>
  <r>
    <s v="SKA-73676-005"/>
    <x v="7"/>
    <x v="3"/>
    <x v="327"/>
    <s v="36572-91896-PP"/>
    <s v="L-M-1"/>
    <n v="4"/>
    <s v="Reese Lidgey"/>
    <s v="rlidgeykm@vimeo.com"/>
    <x v="2"/>
    <s v="Lib"/>
    <s v="M"/>
    <n v="1"/>
    <n v="14.55"/>
    <n v="58.2"/>
    <x v="3"/>
    <s v="Medium"/>
    <x v="1"/>
    <m/>
  </r>
  <r>
    <s v="TKH-62197-239"/>
    <x v="2"/>
    <x v="3"/>
    <x v="557"/>
    <s v="25181-97933-UX"/>
    <s v="A-D-0.5"/>
    <n v="3"/>
    <s v="Tersina Castagne"/>
    <s v="tcastagnekn@wikia.com"/>
    <x v="1"/>
    <s v="Ara"/>
    <s v="D"/>
    <n v="0.5"/>
    <n v="5.97"/>
    <n v="17.91"/>
    <x v="2"/>
    <s v="Dark"/>
    <x v="1"/>
    <m/>
  </r>
  <r>
    <s v="YXF-57218-272"/>
    <x v="6"/>
    <x v="0"/>
    <x v="333"/>
    <s v="55374-03175-IA"/>
    <s v="R-M-0.2"/>
    <n v="6"/>
    <s v="Samuele Klaaassen"/>
    <s v=""/>
    <x v="0"/>
    <s v="Rob"/>
    <s v="M"/>
    <n v="0.2"/>
    <n v="2.9849999999999999"/>
    <n v="17.91"/>
    <x v="0"/>
    <s v="Medium"/>
    <x v="0"/>
    <m/>
  </r>
  <r>
    <s v="PKJ-30083-501"/>
    <x v="9"/>
    <x v="1"/>
    <x v="558"/>
    <s v="76948-43532-JS"/>
    <s v="E-D-0.5"/>
    <n v="2"/>
    <s v="Jordana Halden"/>
    <s v="jhaldenkp@comcast.net"/>
    <x v="1"/>
    <s v="Exc"/>
    <s v="D"/>
    <n v="0.5"/>
    <n v="7.29"/>
    <n v="14.58"/>
    <x v="1"/>
    <s v="Dark"/>
    <x v="1"/>
    <m/>
  </r>
  <r>
    <s v="WTT-91832-645"/>
    <x v="7"/>
    <x v="0"/>
    <x v="559"/>
    <s v="24344-88599-PP"/>
    <s v="A-M-1"/>
    <n v="3"/>
    <s v="Hussein Olliff"/>
    <s v="holliffkq@sciencedirect.com"/>
    <x v="2"/>
    <s v="Ara"/>
    <s v="M"/>
    <n v="1"/>
    <n v="11.25"/>
    <n v="33.75"/>
    <x v="2"/>
    <s v="Medium"/>
    <x v="1"/>
    <m/>
  </r>
  <r>
    <s v="TRZ-94735-865"/>
    <x v="10"/>
    <x v="0"/>
    <x v="310"/>
    <s v="54462-58311-YF"/>
    <s v="L-M-0.5"/>
    <n v="4"/>
    <s v="Teddi Quadri"/>
    <s v="tquadrikr@opensource.org"/>
    <x v="2"/>
    <s v="Lib"/>
    <s v="M"/>
    <n v="0.5"/>
    <n v="8.73"/>
    <n v="34.92"/>
    <x v="3"/>
    <s v="Medium"/>
    <x v="0"/>
    <m/>
  </r>
  <r>
    <s v="UDB-09651-780"/>
    <x v="3"/>
    <x v="3"/>
    <x v="560"/>
    <s v="90767-92589-LV"/>
    <s v="E-D-0.5"/>
    <n v="2"/>
    <s v="Felita Eshmade"/>
    <s v="feshmadeks@umn.edu"/>
    <x v="2"/>
    <s v="Exc"/>
    <s v="D"/>
    <n v="0.5"/>
    <n v="7.29"/>
    <n v="14.58"/>
    <x v="1"/>
    <s v="Dark"/>
    <x v="1"/>
    <m/>
  </r>
  <r>
    <s v="EHJ-82097-549"/>
    <x v="4"/>
    <x v="1"/>
    <x v="561"/>
    <s v="27517-43747-YD"/>
    <s v="R-D-0.2"/>
    <n v="2"/>
    <s v="Melodie OIlier"/>
    <s v="moilierkt@paginegialle.it"/>
    <x v="1"/>
    <s v="Rob"/>
    <s v="D"/>
    <n v="0.2"/>
    <n v="2.6849999999999996"/>
    <n v="5.3699999999999992"/>
    <x v="0"/>
    <s v="Dark"/>
    <x v="0"/>
    <m/>
  </r>
  <r>
    <s v="ZFR-79447-696"/>
    <x v="6"/>
    <x v="1"/>
    <x v="562"/>
    <s v="77828-66867-KH"/>
    <s v="R-M-0.5"/>
    <n v="1"/>
    <s v="Hazel Iacopini"/>
    <s v=""/>
    <x v="0"/>
    <s v="Rob"/>
    <s v="M"/>
    <n v="0.5"/>
    <n v="5.97"/>
    <n v="5.97"/>
    <x v="0"/>
    <s v="Medium"/>
    <x v="0"/>
    <m/>
  </r>
  <r>
    <s v="NUU-03893-975"/>
    <x v="4"/>
    <x v="3"/>
    <x v="563"/>
    <s v="41054-59693-XE"/>
    <s v="L-L-0.5"/>
    <n v="2"/>
    <s v="Vinny Shoebotham"/>
    <s v="vshoebothamkv@redcross.org"/>
    <x v="2"/>
    <s v="Lib"/>
    <s v="L"/>
    <n v="0.5"/>
    <n v="9.51"/>
    <n v="19.02"/>
    <x v="3"/>
    <s v="Light"/>
    <x v="1"/>
    <m/>
  </r>
  <r>
    <s v="GVG-59542-307"/>
    <x v="2"/>
    <x v="0"/>
    <x v="564"/>
    <s v="26314-66792-VP"/>
    <s v="E-M-1"/>
    <n v="2"/>
    <s v="Bran Sterke"/>
    <s v="bsterkekw@biblegateway.com"/>
    <x v="0"/>
    <s v="Exc"/>
    <s v="M"/>
    <n v="1"/>
    <n v="13.75"/>
    <n v="27.5"/>
    <x v="1"/>
    <s v="Medium"/>
    <x v="0"/>
    <m/>
  </r>
  <r>
    <s v="YLY-35287-172"/>
    <x v="5"/>
    <x v="2"/>
    <x v="565"/>
    <s v="69410-04668-MA"/>
    <s v="A-D-0.5"/>
    <n v="2"/>
    <s v="Simone Capon"/>
    <s v="scaponkx@craigslist.org"/>
    <x v="2"/>
    <s v="Ara"/>
    <s v="D"/>
    <n v="0.5"/>
    <n v="5.97"/>
    <n v="11.94"/>
    <x v="2"/>
    <s v="Dark"/>
    <x v="1"/>
    <m/>
  </r>
  <r>
    <s v="DCI-96254-548"/>
    <x v="1"/>
    <x v="2"/>
    <x v="566"/>
    <s v="94091-86957-HX"/>
    <s v="A-D-0.2"/>
    <n v="2"/>
    <s v="Jimmy Dymoke"/>
    <s v="jdymokeje@prnewswire.com"/>
    <x v="2"/>
    <s v="Ara"/>
    <s v="D"/>
    <n v="0.2"/>
    <n v="2.9849999999999999"/>
    <n v="5.97"/>
    <x v="2"/>
    <s v="Dark"/>
    <x v="1"/>
    <m/>
  </r>
  <r>
    <s v="KHZ-26264-253"/>
    <x v="2"/>
    <x v="1"/>
    <x v="160"/>
    <s v="24972-55878-KX"/>
    <s v="L-L-0.2"/>
    <n v="6"/>
    <s v="Foster Constance"/>
    <s v="fconstancekz@ifeng.com"/>
    <x v="0"/>
    <s v="Lib"/>
    <s v="L"/>
    <n v="0.2"/>
    <n v="4.7549999999999999"/>
    <n v="28.53"/>
    <x v="3"/>
    <s v="Light"/>
    <x v="1"/>
    <m/>
  </r>
  <r>
    <s v="AAQ-13644-699"/>
    <x v="1"/>
    <x v="2"/>
    <x v="567"/>
    <s v="46296-42617-OQ"/>
    <s v="R-D-1"/>
    <n v="2"/>
    <s v="Fernando Sulman"/>
    <s v="fsulmanl0@washington.edu"/>
    <x v="0"/>
    <s v="Rob"/>
    <s v="D"/>
    <n v="1"/>
    <n v="8.9499999999999993"/>
    <n v="17.899999999999999"/>
    <x v="0"/>
    <s v="Dark"/>
    <x v="0"/>
    <m/>
  </r>
  <r>
    <s v="LWL-68108-794"/>
    <x v="5"/>
    <x v="3"/>
    <x v="568"/>
    <s v="44494-89923-UW"/>
    <s v="A-D-0.5"/>
    <n v="3"/>
    <s v="Dorotea Hollyman"/>
    <s v="dhollymanl1@ibm.com"/>
    <x v="1"/>
    <s v="Ara"/>
    <s v="D"/>
    <n v="0.5"/>
    <n v="5.97"/>
    <n v="17.91"/>
    <x v="2"/>
    <s v="Dark"/>
    <x v="0"/>
    <m/>
  </r>
  <r>
    <s v="JQT-14347-517"/>
    <x v="2"/>
    <x v="0"/>
    <x v="569"/>
    <s v="11621-09964-ID"/>
    <s v="R-D-1"/>
    <n v="1"/>
    <s v="Lorelei Nardoni"/>
    <s v="lnardonil2@hao123.com"/>
    <x v="0"/>
    <s v="Rob"/>
    <s v="D"/>
    <n v="1"/>
    <n v="8.9499999999999993"/>
    <n v="8.9499999999999993"/>
    <x v="0"/>
    <s v="Dark"/>
    <x v="1"/>
    <m/>
  </r>
  <r>
    <s v="BMM-86471-923"/>
    <x v="7"/>
    <x v="3"/>
    <x v="570"/>
    <s v="76319-80715-II"/>
    <s v="L-D-2.5"/>
    <n v="1"/>
    <s v="Dallas Yarham"/>
    <s v="dyarhaml3@moonfruit.com"/>
    <x v="0"/>
    <s v="Lib"/>
    <s v="D"/>
    <n v="2.5"/>
    <n v="29.784999999999997"/>
    <n v="29.784999999999997"/>
    <x v="3"/>
    <s v="Dark"/>
    <x v="0"/>
    <m/>
  </r>
  <r>
    <s v="IXU-67272-326"/>
    <x v="9"/>
    <x v="3"/>
    <x v="571"/>
    <s v="91654-79216-IC"/>
    <s v="E-L-0.5"/>
    <n v="5"/>
    <s v="Arlana Ferrea"/>
    <s v="aferreal4@wikia.com"/>
    <x v="2"/>
    <s v="Exc"/>
    <s v="L"/>
    <n v="0.5"/>
    <n v="8.91"/>
    <n v="44.55"/>
    <x v="1"/>
    <s v="Light"/>
    <x v="1"/>
    <m/>
  </r>
  <r>
    <s v="ITE-28312-615"/>
    <x v="0"/>
    <x v="0"/>
    <x v="139"/>
    <s v="56450-21890-HK"/>
    <s v="E-L-1"/>
    <n v="6"/>
    <s v="Chuck Kendrick"/>
    <s v="ckendrickl5@webnode.com"/>
    <x v="1"/>
    <s v="Exc"/>
    <s v="L"/>
    <n v="1"/>
    <n v="14.85"/>
    <n v="89.1"/>
    <x v="1"/>
    <s v="Light"/>
    <x v="0"/>
    <m/>
  </r>
  <r>
    <s v="ZHQ-30471-635"/>
    <x v="8"/>
    <x v="0"/>
    <x v="303"/>
    <s v="40600-58915-WZ"/>
    <s v="L-M-0.5"/>
    <n v="5"/>
    <s v="Sharona Danilchik"/>
    <s v="sdanilchikl6@mit.edu"/>
    <x v="2"/>
    <s v="Lib"/>
    <s v="M"/>
    <n v="0.5"/>
    <n v="8.73"/>
    <n v="43.650000000000006"/>
    <x v="3"/>
    <s v="Medium"/>
    <x v="1"/>
    <m/>
  </r>
  <r>
    <s v="LTP-31133-134"/>
    <x v="4"/>
    <x v="2"/>
    <x v="572"/>
    <s v="66527-94478-PB"/>
    <s v="A-L-0.5"/>
    <n v="2"/>
    <s v="Sarajane Potter"/>
    <s v=""/>
    <x v="2"/>
    <s v="Ara"/>
    <s v="L"/>
    <n v="0.5"/>
    <n v="7.77"/>
    <n v="15.54"/>
    <x v="2"/>
    <s v="Light"/>
    <x v="1"/>
    <m/>
  </r>
  <r>
    <s v="ZVQ-26122-859"/>
    <x v="11"/>
    <x v="0"/>
    <x v="573"/>
    <s v="77154-45038-IH"/>
    <s v="A-L-2.5"/>
    <n v="6"/>
    <s v="Bobby Folomkin"/>
    <s v="bfolomkinl8@yolasite.com"/>
    <x v="0"/>
    <s v="Ara"/>
    <s v="L"/>
    <n v="2.5"/>
    <n v="29.784999999999997"/>
    <n v="178.70999999999998"/>
    <x v="2"/>
    <s v="Light"/>
    <x v="0"/>
    <m/>
  </r>
  <r>
    <s v="MIU-01481-194"/>
    <x v="2"/>
    <x v="0"/>
    <x v="574"/>
    <s v="08439-55669-AI"/>
    <s v="R-M-1"/>
    <n v="6"/>
    <s v="Rafferty Pursglove"/>
    <s v="rpursglovel9@biblegateway.com"/>
    <x v="2"/>
    <s v="Rob"/>
    <s v="M"/>
    <n v="1"/>
    <n v="9.9499999999999993"/>
    <n v="59.699999999999996"/>
    <x v="0"/>
    <s v="Medium"/>
    <x v="0"/>
    <m/>
  </r>
  <r>
    <s v="MIU-01481-194"/>
    <x v="2"/>
    <x v="0"/>
    <x v="574"/>
    <s v="08439-55669-AI"/>
    <s v="A-L-0.5"/>
    <n v="2"/>
    <s v="Rafferty Pursglove"/>
    <s v="rpursglovel9@biblegateway.com"/>
    <x v="2"/>
    <s v="Ara"/>
    <s v="L"/>
    <n v="0.5"/>
    <n v="7.77"/>
    <n v="15.54"/>
    <x v="2"/>
    <s v="Light"/>
    <x v="0"/>
    <m/>
  </r>
  <r>
    <s v="UEA-72681-629"/>
    <x v="6"/>
    <x v="1"/>
    <x v="455"/>
    <s v="24972-55878-KX"/>
    <s v="A-L-2.5"/>
    <n v="3"/>
    <s v="Foster Constance"/>
    <s v="fconstancekz@ifeng.com"/>
    <x v="0"/>
    <s v="Ara"/>
    <s v="L"/>
    <n v="2.5"/>
    <n v="29.784999999999997"/>
    <n v="89.35499999999999"/>
    <x v="2"/>
    <s v="Light"/>
    <x v="1"/>
    <m/>
  </r>
  <r>
    <s v="CVE-15042-481"/>
    <x v="4"/>
    <x v="2"/>
    <x v="575"/>
    <s v="24972-55878-KX"/>
    <s v="R-L-1"/>
    <n v="2"/>
    <s v="Foster Constance"/>
    <s v="fconstancekz@ifeng.com"/>
    <x v="0"/>
    <s v="Rob"/>
    <s v="L"/>
    <n v="1"/>
    <n v="11.95"/>
    <n v="23.9"/>
    <x v="0"/>
    <s v="Light"/>
    <x v="1"/>
    <m/>
  </r>
  <r>
    <s v="EJA-79176-833"/>
    <x v="6"/>
    <x v="3"/>
    <x v="576"/>
    <s v="91509-62250-GN"/>
    <s v="R-M-2.5"/>
    <n v="6"/>
    <s v="Dalia Eburah"/>
    <s v="deburahld@google.co.jp"/>
    <x v="2"/>
    <s v="Rob"/>
    <s v="M"/>
    <n v="2.5"/>
    <n v="22.884999999999998"/>
    <n v="137.31"/>
    <x v="0"/>
    <s v="Medium"/>
    <x v="1"/>
    <m/>
  </r>
  <r>
    <s v="AHQ-40440-522"/>
    <x v="0"/>
    <x v="3"/>
    <x v="577"/>
    <s v="83833-46106-ZC"/>
    <s v="A-D-1"/>
    <n v="1"/>
    <s v="Martie Brimilcombe"/>
    <s v="mbrimilcombele@cnn.com"/>
    <x v="1"/>
    <s v="Ara"/>
    <s v="D"/>
    <n v="1"/>
    <n v="9.9499999999999993"/>
    <n v="9.9499999999999993"/>
    <x v="2"/>
    <s v="Dark"/>
    <x v="1"/>
    <m/>
  </r>
  <r>
    <s v="TID-21626-411"/>
    <x v="4"/>
    <x v="0"/>
    <x v="578"/>
    <s v="19383-33606-PW"/>
    <s v="R-L-0.5"/>
    <n v="3"/>
    <s v="Suzanna Bollam"/>
    <s v="sbollamlf@list-manage.com"/>
    <x v="0"/>
    <s v="Rob"/>
    <s v="L"/>
    <n v="0.5"/>
    <n v="7.169999999999999"/>
    <n v="21.509999999999998"/>
    <x v="0"/>
    <s v="Light"/>
    <x v="1"/>
    <m/>
  </r>
  <r>
    <s v="RSR-96390-187"/>
    <x v="0"/>
    <x v="1"/>
    <x v="579"/>
    <s v="67052-76184-CB"/>
    <s v="E-M-1"/>
    <n v="6"/>
    <s v="Mellisa Mebes"/>
    <s v=""/>
    <x v="0"/>
    <s v="Exc"/>
    <s v="M"/>
    <n v="1"/>
    <n v="13.75"/>
    <n v="82.5"/>
    <x v="1"/>
    <s v="Medium"/>
    <x v="1"/>
    <m/>
  </r>
  <r>
    <s v="BZE-96093-118"/>
    <x v="7"/>
    <x v="1"/>
    <x v="91"/>
    <s v="43452-18035-DH"/>
    <s v="L-M-0.2"/>
    <n v="2"/>
    <s v="Alva Filipczak"/>
    <s v="afilipczaklh@ning.com"/>
    <x v="1"/>
    <s v="Lib"/>
    <s v="M"/>
    <n v="0.2"/>
    <n v="4.3650000000000002"/>
    <n v="8.73"/>
    <x v="3"/>
    <s v="Medium"/>
    <x v="1"/>
    <m/>
  </r>
  <r>
    <s v="LOU-41819-242"/>
    <x v="2"/>
    <x v="2"/>
    <x v="272"/>
    <s v="88060-50676-MV"/>
    <s v="R-M-1"/>
    <n v="2"/>
    <s v="Dorette Hinemoor"/>
    <s v=""/>
    <x v="2"/>
    <s v="Rob"/>
    <s v="M"/>
    <n v="1"/>
    <n v="9.9499999999999993"/>
    <n v="19.899999999999999"/>
    <x v="0"/>
    <s v="Medium"/>
    <x v="0"/>
    <m/>
  </r>
  <r>
    <s v="FND-99527-640"/>
    <x v="2"/>
    <x v="1"/>
    <x v="65"/>
    <s v="89574-96203-EP"/>
    <s v="E-L-0.5"/>
    <n v="2"/>
    <s v="Rhetta Elnaugh"/>
    <s v="relnaughlj@comsenz.com"/>
    <x v="0"/>
    <s v="Exc"/>
    <s v="L"/>
    <n v="0.5"/>
    <n v="8.91"/>
    <n v="17.82"/>
    <x v="1"/>
    <s v="Light"/>
    <x v="0"/>
    <m/>
  </r>
  <r>
    <s v="ASG-27179-958"/>
    <x v="9"/>
    <x v="1"/>
    <x v="580"/>
    <s v="12607-75113-UV"/>
    <s v="A-M-0.5"/>
    <n v="3"/>
    <s v="Jule Deehan"/>
    <s v="jdeehanlk@about.me"/>
    <x v="2"/>
    <s v="Ara"/>
    <s v="M"/>
    <n v="0.5"/>
    <n v="6.75"/>
    <n v="20.25"/>
    <x v="2"/>
    <s v="Medium"/>
    <x v="1"/>
    <m/>
  </r>
  <r>
    <s v="YKX-23510-272"/>
    <x v="6"/>
    <x v="0"/>
    <x v="581"/>
    <s v="56991-05510-PR"/>
    <s v="A-L-2.5"/>
    <n v="2"/>
    <s v="Janella Eden"/>
    <s v="jedenll@e-recht24.de"/>
    <x v="1"/>
    <s v="Ara"/>
    <s v="L"/>
    <n v="2.5"/>
    <n v="29.784999999999997"/>
    <n v="59.569999999999993"/>
    <x v="2"/>
    <s v="Light"/>
    <x v="1"/>
    <m/>
  </r>
  <r>
    <s v="FSA-98650-921"/>
    <x v="10"/>
    <x v="3"/>
    <x v="489"/>
    <s v="01841-48191-NL"/>
    <s v="L-L-0.5"/>
    <n v="2"/>
    <s v="Cam Jewster"/>
    <s v="cjewsterlu@moonfruit.com"/>
    <x v="0"/>
    <s v="Lib"/>
    <s v="L"/>
    <n v="0.5"/>
    <n v="9.51"/>
    <n v="19.02"/>
    <x v="3"/>
    <s v="Light"/>
    <x v="0"/>
    <m/>
  </r>
  <r>
    <s v="ZUR-55774-294"/>
    <x v="1"/>
    <x v="3"/>
    <x v="234"/>
    <s v="33269-10023-CO"/>
    <s v="L-D-1"/>
    <n v="6"/>
    <s v="Ugo Southerden"/>
    <s v="usoutherdenln@hao123.com"/>
    <x v="0"/>
    <s v="Lib"/>
    <s v="D"/>
    <n v="1"/>
    <n v="12.95"/>
    <n v="77.699999999999989"/>
    <x v="3"/>
    <s v="Dark"/>
    <x v="0"/>
    <m/>
  </r>
  <r>
    <s v="FUO-99821-974"/>
    <x v="10"/>
    <x v="3"/>
    <x v="175"/>
    <s v="31245-81098-PJ"/>
    <s v="E-M-1"/>
    <n v="3"/>
    <s v="Verne Dunkerley"/>
    <s v=""/>
    <x v="2"/>
    <s v="Exc"/>
    <s v="M"/>
    <n v="1"/>
    <n v="13.75"/>
    <n v="41.25"/>
    <x v="1"/>
    <s v="Medium"/>
    <x v="1"/>
    <m/>
  </r>
  <r>
    <s v="YVH-19865-819"/>
    <x v="11"/>
    <x v="0"/>
    <x v="582"/>
    <s v="08946-56610-IH"/>
    <s v="L-L-2.5"/>
    <n v="4"/>
    <s v="Lacee Burtenshaw"/>
    <s v="lburtenshawlp@shinystat.com"/>
    <x v="2"/>
    <s v="Lib"/>
    <s v="L"/>
    <n v="2.5"/>
    <n v="36.454999999999998"/>
    <n v="145.82"/>
    <x v="3"/>
    <s v="Light"/>
    <x v="1"/>
    <m/>
  </r>
  <r>
    <s v="NNF-47422-501"/>
    <x v="6"/>
    <x v="3"/>
    <x v="583"/>
    <s v="20260-32948-EB"/>
    <s v="E-L-0.2"/>
    <n v="6"/>
    <s v="Adorne Gregoratti"/>
    <s v="agregorattilq@vistaprint.com"/>
    <x v="1"/>
    <s v="Exc"/>
    <s v="L"/>
    <n v="0.2"/>
    <n v="4.4550000000000001"/>
    <n v="26.73"/>
    <x v="1"/>
    <s v="Light"/>
    <x v="1"/>
    <m/>
  </r>
  <r>
    <s v="RJI-71409-490"/>
    <x v="8"/>
    <x v="1"/>
    <x v="548"/>
    <s v="31613-41626-KX"/>
    <s v="L-M-0.5"/>
    <n v="5"/>
    <s v="Chris Croster"/>
    <s v="ccrosterlr@gov.uk"/>
    <x v="1"/>
    <s v="Lib"/>
    <s v="M"/>
    <n v="0.5"/>
    <n v="8.73"/>
    <n v="43.650000000000006"/>
    <x v="3"/>
    <s v="Medium"/>
    <x v="0"/>
    <m/>
  </r>
  <r>
    <s v="UZL-46108-213"/>
    <x v="11"/>
    <x v="1"/>
    <x v="584"/>
    <s v="75961-20170-RD"/>
    <s v="L-L-1"/>
    <n v="2"/>
    <s v="Graeme Whitehead"/>
    <s v="gwhiteheadls@hp.com"/>
    <x v="0"/>
    <s v="Lib"/>
    <s v="L"/>
    <n v="1"/>
    <n v="15.85"/>
    <n v="31.7"/>
    <x v="3"/>
    <s v="Light"/>
    <x v="1"/>
    <m/>
  </r>
  <r>
    <s v="AOX-44467-109"/>
    <x v="1"/>
    <x v="1"/>
    <x v="64"/>
    <s v="72524-06410-KD"/>
    <s v="A-D-2.5"/>
    <n v="1"/>
    <s v="Haslett Jodrelle"/>
    <s v="hjodrellelt@samsung.com"/>
    <x v="1"/>
    <s v="Ara"/>
    <s v="D"/>
    <n v="2.5"/>
    <n v="22.884999999999998"/>
    <n v="22.884999999999998"/>
    <x v="2"/>
    <s v="Dark"/>
    <x v="1"/>
    <m/>
  </r>
  <r>
    <s v="TZD-67261-174"/>
    <x v="10"/>
    <x v="3"/>
    <x v="585"/>
    <s v="01841-48191-NL"/>
    <s v="E-D-2.5"/>
    <n v="1"/>
    <s v="Cam Jewster"/>
    <s v="cjewsterlu@moonfruit.com"/>
    <x v="0"/>
    <s v="Exc"/>
    <s v="D"/>
    <n v="2.5"/>
    <n v="27.945"/>
    <n v="27.945"/>
    <x v="1"/>
    <s v="Dark"/>
    <x v="0"/>
    <m/>
  </r>
  <r>
    <s v="TBU-64277-625"/>
    <x v="8"/>
    <x v="1"/>
    <x v="32"/>
    <s v="98918-34330-GY"/>
    <s v="E-M-1"/>
    <n v="6"/>
    <s v="Beryl Osborn"/>
    <s v=""/>
    <x v="2"/>
    <s v="Exc"/>
    <s v="M"/>
    <n v="1"/>
    <n v="13.75"/>
    <n v="82.5"/>
    <x v="1"/>
    <s v="Medium"/>
    <x v="0"/>
    <m/>
  </r>
  <r>
    <s v="TYP-85767-944"/>
    <x v="2"/>
    <x v="2"/>
    <x v="586"/>
    <s v="51497-50894-WU"/>
    <s v="R-M-2.5"/>
    <n v="2"/>
    <s v="Kaela Nottram"/>
    <s v="knottramlw@odnoklassniki.ru"/>
    <x v="1"/>
    <s v="Rob"/>
    <s v="M"/>
    <n v="2.5"/>
    <n v="22.884999999999998"/>
    <n v="45.769999999999996"/>
    <x v="0"/>
    <s v="Medium"/>
    <x v="0"/>
    <m/>
  </r>
  <r>
    <s v="GTT-73214-334"/>
    <x v="4"/>
    <x v="0"/>
    <x v="535"/>
    <s v="98636-90072-YE"/>
    <s v="A-L-1"/>
    <n v="6"/>
    <s v="Nobe Buney"/>
    <s v="nbuneylx@jugem.jp"/>
    <x v="0"/>
    <s v="Ara"/>
    <s v="L"/>
    <n v="1"/>
    <n v="12.95"/>
    <n v="77.699999999999989"/>
    <x v="2"/>
    <s v="Light"/>
    <x v="1"/>
    <m/>
  </r>
  <r>
    <s v="WAI-89905-069"/>
    <x v="10"/>
    <x v="2"/>
    <x v="587"/>
    <s v="47011-57815-HJ"/>
    <s v="A-L-0.5"/>
    <n v="2"/>
    <s v="Silvan McShea"/>
    <s v="smcshealy@photobucket.com"/>
    <x v="1"/>
    <s v="Ara"/>
    <s v="L"/>
    <n v="0.5"/>
    <n v="7.77"/>
    <n v="15.54"/>
    <x v="2"/>
    <s v="Light"/>
    <x v="1"/>
    <m/>
  </r>
  <r>
    <s v="OJL-96844-459"/>
    <x v="5"/>
    <x v="3"/>
    <x v="393"/>
    <s v="61253-98356-VD"/>
    <s v="L-L-0.2"/>
    <n v="5"/>
    <s v="Karylin Huddart"/>
    <s v="khuddartlz@about.com"/>
    <x v="0"/>
    <s v="Lib"/>
    <s v="L"/>
    <n v="0.2"/>
    <n v="4.7549999999999999"/>
    <n v="23.774999999999999"/>
    <x v="3"/>
    <s v="Light"/>
    <x v="0"/>
    <m/>
  </r>
  <r>
    <s v="VGI-33205-360"/>
    <x v="6"/>
    <x v="0"/>
    <x v="588"/>
    <s v="96762-10814-DA"/>
    <s v="L-M-0.5"/>
    <n v="6"/>
    <s v="Jereme Gippes"/>
    <s v="jgippesm0@cloudflare.com"/>
    <x v="2"/>
    <s v="Lib"/>
    <s v="M"/>
    <n v="0.5"/>
    <n v="8.73"/>
    <n v="52.38"/>
    <x v="3"/>
    <s v="Medium"/>
    <x v="0"/>
    <m/>
  </r>
  <r>
    <s v="PCA-14081-576"/>
    <x v="1"/>
    <x v="0"/>
    <x v="15"/>
    <s v="63112-10870-LC"/>
    <s v="R-L-0.2"/>
    <n v="5"/>
    <s v="Lukas Whittlesee"/>
    <s v="lwhittleseem1@e-recht24.de"/>
    <x v="0"/>
    <s v="Rob"/>
    <s v="L"/>
    <n v="0.2"/>
    <n v="3.5849999999999995"/>
    <n v="17.924999999999997"/>
    <x v="0"/>
    <s v="Light"/>
    <x v="1"/>
    <m/>
  </r>
  <r>
    <s v="SCS-67069-962"/>
    <x v="1"/>
    <x v="3"/>
    <x v="507"/>
    <s v="21403-49423-PD"/>
    <s v="A-L-2.5"/>
    <n v="5"/>
    <s v="Gregorius Trengrove"/>
    <s v="gtrengrovem2@elpais.com"/>
    <x v="0"/>
    <s v="Ara"/>
    <s v="L"/>
    <n v="2.5"/>
    <n v="29.784999999999997"/>
    <n v="148.92499999999998"/>
    <x v="2"/>
    <s v="Light"/>
    <x v="1"/>
    <m/>
  </r>
  <r>
    <s v="BDM-03174-485"/>
    <x v="6"/>
    <x v="0"/>
    <x v="533"/>
    <s v="29581-13303-VB"/>
    <s v="R-L-0.5"/>
    <n v="4"/>
    <s v="Wright Caldero"/>
    <s v="wcalderom3@stumbleupon.com"/>
    <x v="1"/>
    <s v="Rob"/>
    <s v="L"/>
    <n v="0.5"/>
    <n v="7.169999999999999"/>
    <n v="28.679999999999996"/>
    <x v="0"/>
    <s v="Light"/>
    <x v="1"/>
    <m/>
  </r>
  <r>
    <s v="UJV-32333-364"/>
    <x v="9"/>
    <x v="1"/>
    <x v="589"/>
    <s v="86110-83695-YS"/>
    <s v="L-L-0.5"/>
    <n v="1"/>
    <s v="Merell Zanazzi"/>
    <s v=""/>
    <x v="2"/>
    <s v="Lib"/>
    <s v="L"/>
    <n v="0.5"/>
    <n v="9.51"/>
    <n v="9.51"/>
    <x v="3"/>
    <s v="Light"/>
    <x v="1"/>
    <m/>
  </r>
  <r>
    <s v="FLI-11493-954"/>
    <x v="2"/>
    <x v="2"/>
    <x v="590"/>
    <s v="80454-42225-FT"/>
    <s v="A-L-0.5"/>
    <n v="2"/>
    <s v="Jed Kennicott"/>
    <s v="jkennicottm5@yahoo.co.jp"/>
    <x v="2"/>
    <s v="Ara"/>
    <s v="L"/>
    <n v="0.5"/>
    <n v="7.77"/>
    <n v="15.54"/>
    <x v="2"/>
    <s v="Light"/>
    <x v="1"/>
    <m/>
  </r>
  <r>
    <s v="IWL-13117-537"/>
    <x v="8"/>
    <x v="3"/>
    <x v="457"/>
    <s v="29129-60664-KO"/>
    <s v="R-D-0.2"/>
    <n v="3"/>
    <s v="Guenevere Ruggen"/>
    <s v="gruggenm6@nymag.com"/>
    <x v="0"/>
    <s v="Rob"/>
    <s v="D"/>
    <n v="0.2"/>
    <n v="2.6849999999999996"/>
    <n v="8.0549999999999997"/>
    <x v="0"/>
    <s v="Dark"/>
    <x v="0"/>
    <m/>
  </r>
  <r>
    <s v="OAM-76916-748"/>
    <x v="4"/>
    <x v="2"/>
    <x v="591"/>
    <s v="63025-62939-AN"/>
    <s v="E-D-1"/>
    <n v="2"/>
    <s v="Gonzales Cicculi"/>
    <s v=""/>
    <x v="1"/>
    <s v="Exc"/>
    <s v="D"/>
    <n v="1"/>
    <n v="12.15"/>
    <n v="24.3"/>
    <x v="1"/>
    <s v="Dark"/>
    <x v="0"/>
    <m/>
  </r>
  <r>
    <s v="UMB-11223-710"/>
    <x v="10"/>
    <x v="1"/>
    <x v="592"/>
    <s v="49012-12987-QT"/>
    <s v="R-D-0.2"/>
    <n v="6"/>
    <s v="Man Fright"/>
    <s v="mfrightm8@harvard.edu"/>
    <x v="2"/>
    <s v="Rob"/>
    <s v="D"/>
    <n v="0.2"/>
    <n v="2.6849999999999996"/>
    <n v="16.11"/>
    <x v="0"/>
    <s v="Dark"/>
    <x v="1"/>
    <m/>
  </r>
  <r>
    <s v="LXR-09892-726"/>
    <x v="2"/>
    <x v="3"/>
    <x v="402"/>
    <s v="50924-94200-SQ"/>
    <s v="R-D-2.5"/>
    <n v="2"/>
    <s v="Boyce Tarte"/>
    <s v="btartem9@aol.com"/>
    <x v="0"/>
    <s v="Rob"/>
    <s v="D"/>
    <n v="2.5"/>
    <n v="20.584999999999997"/>
    <n v="41.169999999999995"/>
    <x v="0"/>
    <s v="Dark"/>
    <x v="0"/>
    <m/>
  </r>
  <r>
    <s v="QXX-89943-393"/>
    <x v="6"/>
    <x v="3"/>
    <x v="593"/>
    <s v="15673-18812-IU"/>
    <s v="R-D-0.2"/>
    <n v="4"/>
    <s v="Caddric Krzysztofiak"/>
    <s v="ckrzysztofiakma@skyrock.com"/>
    <x v="0"/>
    <s v="Rob"/>
    <s v="D"/>
    <n v="0.2"/>
    <n v="2.6849999999999996"/>
    <n v="10.739999999999998"/>
    <x v="0"/>
    <s v="Dark"/>
    <x v="1"/>
    <m/>
  </r>
  <r>
    <s v="WVS-57822-366"/>
    <x v="5"/>
    <x v="3"/>
    <x v="594"/>
    <s v="52151-75971-YY"/>
    <s v="E-M-2.5"/>
    <n v="4"/>
    <s v="Darn Penquet"/>
    <s v="dpenquetmb@diigo.com"/>
    <x v="1"/>
    <s v="Exc"/>
    <s v="M"/>
    <n v="2.5"/>
    <n v="31.624999999999996"/>
    <n v="126.49999999999999"/>
    <x v="1"/>
    <s v="Medium"/>
    <x v="1"/>
    <m/>
  </r>
  <r>
    <s v="CLJ-23403-689"/>
    <x v="8"/>
    <x v="1"/>
    <x v="77"/>
    <s v="19413-02045-CG"/>
    <s v="R-L-1"/>
    <n v="2"/>
    <s v="Jammie Cloke"/>
    <s v=""/>
    <x v="2"/>
    <s v="Rob"/>
    <s v="L"/>
    <n v="1"/>
    <n v="11.95"/>
    <n v="23.9"/>
    <x v="0"/>
    <s v="Light"/>
    <x v="1"/>
    <m/>
  </r>
  <r>
    <s v="XNU-83276-288"/>
    <x v="1"/>
    <x v="2"/>
    <x v="595"/>
    <s v="98185-92775-KT"/>
    <s v="R-M-0.5"/>
    <n v="2"/>
    <s v="Chester Clowton"/>
    <s v=""/>
    <x v="0"/>
    <s v="Rob"/>
    <s v="M"/>
    <n v="0.5"/>
    <n v="5.97"/>
    <n v="11.94"/>
    <x v="0"/>
    <s v="Medium"/>
    <x v="1"/>
    <m/>
  </r>
  <r>
    <s v="YOG-94666-679"/>
    <x v="10"/>
    <x v="1"/>
    <x v="596"/>
    <s v="86991-53901-AT"/>
    <s v="L-D-0.2"/>
    <n v="2"/>
    <s v="Kathleen Diable"/>
    <s v=""/>
    <x v="2"/>
    <s v="Lib"/>
    <s v="D"/>
    <n v="0.2"/>
    <n v="3.8849999999999998"/>
    <n v="7.77"/>
    <x v="3"/>
    <s v="Dark"/>
    <x v="0"/>
    <m/>
  </r>
  <r>
    <s v="KHG-33953-115"/>
    <x v="9"/>
    <x v="1"/>
    <x v="514"/>
    <s v="78226-97287-JI"/>
    <s v="L-D-0.5"/>
    <n v="3"/>
    <s v="Koren Ferretti"/>
    <s v="kferrettimf@huffingtonpost.com"/>
    <x v="1"/>
    <s v="Lib"/>
    <s v="D"/>
    <n v="0.5"/>
    <n v="7.77"/>
    <n v="23.31"/>
    <x v="3"/>
    <s v="Dark"/>
    <x v="1"/>
    <m/>
  </r>
  <r>
    <s v="MHD-95615-696"/>
    <x v="10"/>
    <x v="3"/>
    <x v="54"/>
    <s v="27930-59250-JT"/>
    <s v="R-L-2.5"/>
    <n v="5"/>
    <s v="Allis Wilmore"/>
    <s v=""/>
    <x v="2"/>
    <s v="Rob"/>
    <s v="L"/>
    <n v="2.5"/>
    <n v="27.484999999999996"/>
    <n v="137.42499999999998"/>
    <x v="0"/>
    <s v="Light"/>
    <x v="1"/>
    <m/>
  </r>
  <r>
    <s v="HBH-64794-080"/>
    <x v="10"/>
    <x v="1"/>
    <x v="597"/>
    <s v="40560-18556-YE"/>
    <s v="R-D-0.2"/>
    <n v="3"/>
    <s v="Chaddie Bennie"/>
    <s v=""/>
    <x v="2"/>
    <s v="Rob"/>
    <s v="D"/>
    <n v="0.2"/>
    <n v="2.6849999999999996"/>
    <n v="8.0549999999999997"/>
    <x v="0"/>
    <s v="Dark"/>
    <x v="0"/>
    <m/>
  </r>
  <r>
    <s v="CNJ-56058-223"/>
    <x v="3"/>
    <x v="3"/>
    <x v="105"/>
    <s v="40780-22081-LX"/>
    <s v="L-L-0.5"/>
    <n v="3"/>
    <s v="Alberta Balsdone"/>
    <s v="abalsdonemi@toplist.cz"/>
    <x v="2"/>
    <s v="Lib"/>
    <s v="L"/>
    <n v="0.5"/>
    <n v="9.51"/>
    <n v="28.53"/>
    <x v="3"/>
    <s v="Light"/>
    <x v="1"/>
    <m/>
  </r>
  <r>
    <s v="KHO-27106-786"/>
    <x v="7"/>
    <x v="3"/>
    <x v="210"/>
    <s v="01603-43789-TN"/>
    <s v="A-M-1"/>
    <n v="6"/>
    <s v="Brice Romera"/>
    <s v="bromeramj@list-manage.com"/>
    <x v="1"/>
    <s v="Ara"/>
    <s v="M"/>
    <n v="1"/>
    <n v="11.25"/>
    <n v="67.5"/>
    <x v="2"/>
    <s v="Medium"/>
    <x v="0"/>
    <m/>
  </r>
  <r>
    <s v="KHO-27106-786"/>
    <x v="7"/>
    <x v="3"/>
    <x v="210"/>
    <s v="01603-43789-TN"/>
    <s v="L-D-2.5"/>
    <n v="6"/>
    <s v="Brice Romera"/>
    <s v="bromeramj@list-manage.com"/>
    <x v="1"/>
    <s v="Lib"/>
    <s v="D"/>
    <n v="2.5"/>
    <n v="29.784999999999997"/>
    <n v="178.70999999999998"/>
    <x v="3"/>
    <s v="Dark"/>
    <x v="0"/>
    <m/>
  </r>
  <r>
    <s v="YAC-50329-982"/>
    <x v="9"/>
    <x v="3"/>
    <x v="598"/>
    <s v="75419-92838-TI"/>
    <s v="E-M-2.5"/>
    <n v="1"/>
    <s v="Conchita Bryde"/>
    <s v="cbrydeml@tuttocitta.it"/>
    <x v="0"/>
    <s v="Exc"/>
    <s v="M"/>
    <n v="2.5"/>
    <n v="31.624999999999996"/>
    <n v="31.624999999999996"/>
    <x v="1"/>
    <s v="Medium"/>
    <x v="0"/>
    <m/>
  </r>
  <r>
    <s v="VVL-95291-039"/>
    <x v="8"/>
    <x v="0"/>
    <x v="360"/>
    <s v="96516-97464-MF"/>
    <s v="E-L-0.2"/>
    <n v="2"/>
    <s v="Silvanus Enefer"/>
    <s v="senefermm@blog.com"/>
    <x v="0"/>
    <s v="Exc"/>
    <s v="L"/>
    <n v="0.2"/>
    <n v="4.4550000000000001"/>
    <n v="8.91"/>
    <x v="1"/>
    <s v="Light"/>
    <x v="1"/>
    <m/>
  </r>
  <r>
    <s v="VUT-20974-364"/>
    <x v="4"/>
    <x v="1"/>
    <x v="62"/>
    <s v="90285-56295-PO"/>
    <s v="R-M-0.5"/>
    <n v="6"/>
    <s v="Lenci Haggerstone"/>
    <s v="lhaggerstonemn@independent.co.uk"/>
    <x v="1"/>
    <s v="Rob"/>
    <s v="M"/>
    <n v="0.5"/>
    <n v="5.97"/>
    <n v="35.82"/>
    <x v="0"/>
    <s v="Medium"/>
    <x v="1"/>
    <m/>
  </r>
  <r>
    <s v="SFC-34054-213"/>
    <x v="6"/>
    <x v="0"/>
    <x v="599"/>
    <s v="08100-71102-HQ"/>
    <s v="L-L-0.5"/>
    <n v="4"/>
    <s v="Marvin Gundry"/>
    <s v="mgundrymo@omniture.com"/>
    <x v="1"/>
    <s v="Lib"/>
    <s v="L"/>
    <n v="0.5"/>
    <n v="9.51"/>
    <n v="38.04"/>
    <x v="3"/>
    <s v="Light"/>
    <x v="1"/>
    <m/>
  </r>
  <r>
    <s v="UDS-04807-593"/>
    <x v="11"/>
    <x v="0"/>
    <x v="600"/>
    <s v="84074-28110-OV"/>
    <s v="L-D-0.5"/>
    <n v="2"/>
    <s v="Bayard Wellan"/>
    <s v="bwellanmp@cafepress.com"/>
    <x v="0"/>
    <s v="Lib"/>
    <s v="D"/>
    <n v="0.5"/>
    <n v="7.77"/>
    <n v="15.54"/>
    <x v="3"/>
    <s v="Dark"/>
    <x v="1"/>
    <m/>
  </r>
  <r>
    <s v="FWE-98471-488"/>
    <x v="2"/>
    <x v="2"/>
    <x v="601"/>
    <s v="27930-59250-JT"/>
    <s v="L-L-1"/>
    <n v="2"/>
    <s v="Allis Wilmore"/>
    <s v=""/>
    <x v="2"/>
    <s v="Lib"/>
    <s v="L"/>
    <n v="1"/>
    <n v="15.85"/>
    <n v="31.7"/>
    <x v="3"/>
    <s v="Light"/>
    <x v="1"/>
    <m/>
  </r>
  <r>
    <s v="RAU-17060-674"/>
    <x v="1"/>
    <x v="3"/>
    <x v="602"/>
    <s v="12747-63766-EU"/>
    <s v="L-L-0.2"/>
    <n v="1"/>
    <s v="Caddric Atcheson"/>
    <s v="catchesonmr@xinhuanet.com"/>
    <x v="1"/>
    <s v="Lib"/>
    <s v="L"/>
    <n v="0.2"/>
    <n v="4.7549999999999999"/>
    <n v="4.7549999999999999"/>
    <x v="3"/>
    <s v="Light"/>
    <x v="0"/>
    <m/>
  </r>
  <r>
    <s v="AOL-13866-711"/>
    <x v="10"/>
    <x v="0"/>
    <x v="603"/>
    <s v="83490-88357-LJ"/>
    <s v="E-M-1"/>
    <n v="4"/>
    <s v="Eustace Stenton"/>
    <s v="estentonms@google.it"/>
    <x v="2"/>
    <s v="Exc"/>
    <s v="M"/>
    <n v="1"/>
    <n v="13.75"/>
    <n v="55"/>
    <x v="1"/>
    <s v="Medium"/>
    <x v="0"/>
    <m/>
  </r>
  <r>
    <s v="NOA-79645-377"/>
    <x v="11"/>
    <x v="3"/>
    <x v="604"/>
    <s v="53729-30320-XZ"/>
    <s v="R-D-0.5"/>
    <n v="5"/>
    <s v="Ericka Tripp"/>
    <s v="etrippmt@wp.com"/>
    <x v="0"/>
    <s v="Rob"/>
    <s v="D"/>
    <n v="0.5"/>
    <n v="5.3699999999999992"/>
    <n v="26.849999999999994"/>
    <x v="0"/>
    <s v="Dark"/>
    <x v="1"/>
    <m/>
  </r>
  <r>
    <s v="KMS-49214-806"/>
    <x v="8"/>
    <x v="0"/>
    <x v="605"/>
    <s v="50384-52703-LA"/>
    <s v="E-L-2.5"/>
    <n v="4"/>
    <s v="Lyndsey MacManus"/>
    <s v="lmacmanusmu@imdb.com"/>
    <x v="0"/>
    <s v="Exc"/>
    <s v="L"/>
    <n v="2.5"/>
    <n v="34.154999999999994"/>
    <n v="136.61999999999998"/>
    <x v="1"/>
    <s v="Light"/>
    <x v="1"/>
    <m/>
  </r>
  <r>
    <s v="ABK-08091-531"/>
    <x v="7"/>
    <x v="3"/>
    <x v="606"/>
    <s v="53864-36201-FG"/>
    <s v="L-L-1"/>
    <n v="3"/>
    <s v="Tess Benediktovich"/>
    <s v="tbenediktovichmv@ebay.com"/>
    <x v="1"/>
    <s v="Lib"/>
    <s v="L"/>
    <n v="1"/>
    <n v="15.85"/>
    <n v="47.55"/>
    <x v="3"/>
    <s v="Light"/>
    <x v="0"/>
    <m/>
  </r>
  <r>
    <s v="GPT-67705-953"/>
    <x v="11"/>
    <x v="0"/>
    <x v="446"/>
    <s v="70631-33225-MZ"/>
    <s v="A-M-0.2"/>
    <n v="5"/>
    <s v="Correy Bourner"/>
    <s v="cbournermw@chronoengine.com"/>
    <x v="1"/>
    <s v="Ara"/>
    <s v="M"/>
    <n v="0.2"/>
    <n v="3.375"/>
    <n v="16.875"/>
    <x v="2"/>
    <s v="Medium"/>
    <x v="0"/>
    <m/>
  </r>
  <r>
    <s v="JNA-21450-177"/>
    <x v="10"/>
    <x v="2"/>
    <x v="18"/>
    <s v="54798-14109-HC"/>
    <s v="A-D-1"/>
    <n v="2"/>
    <s v="Odelia Skerme"/>
    <s v="oskermen3@hatena.ne.jp"/>
    <x v="1"/>
    <s v="Ara"/>
    <s v="D"/>
    <n v="1"/>
    <n v="9.9499999999999993"/>
    <n v="19.899999999999999"/>
    <x v="2"/>
    <s v="Dark"/>
    <x v="0"/>
    <m/>
  </r>
  <r>
    <s v="MPQ-23421-608"/>
    <x v="6"/>
    <x v="1"/>
    <x v="180"/>
    <s v="08023-52962-ET"/>
    <s v="E-M-0.5"/>
    <n v="5"/>
    <s v="Kandy Heddan"/>
    <s v="kheddanmy@icq.com"/>
    <x v="2"/>
    <s v="Exc"/>
    <s v="M"/>
    <n v="0.5"/>
    <n v="8.25"/>
    <n v="41.25"/>
    <x v="1"/>
    <s v="Medium"/>
    <x v="0"/>
    <m/>
  </r>
  <r>
    <s v="NLI-63891-565"/>
    <x v="9"/>
    <x v="1"/>
    <x v="580"/>
    <s v="41899-00283-VK"/>
    <s v="E-M-0.2"/>
    <n v="5"/>
    <s v="Ibby Charters"/>
    <s v="ichartersmz@abc.net.au"/>
    <x v="1"/>
    <s v="Exc"/>
    <s v="M"/>
    <n v="0.2"/>
    <n v="4.125"/>
    <n v="20.625"/>
    <x v="1"/>
    <s v="Medium"/>
    <x v="1"/>
    <m/>
  </r>
  <r>
    <s v="HHF-36647-854"/>
    <x v="11"/>
    <x v="1"/>
    <x v="453"/>
    <s v="39011-18412-GR"/>
    <s v="A-D-2.5"/>
    <n v="6"/>
    <s v="Adora Roubert"/>
    <s v="aroubertn0@tmall.com"/>
    <x v="0"/>
    <s v="Ara"/>
    <s v="D"/>
    <n v="2.5"/>
    <n v="22.884999999999998"/>
    <n v="137.31"/>
    <x v="2"/>
    <s v="Dark"/>
    <x v="0"/>
    <m/>
  </r>
  <r>
    <s v="SBN-16537-046"/>
    <x v="10"/>
    <x v="3"/>
    <x v="259"/>
    <s v="60255-12579-PZ"/>
    <s v="A-D-0.2"/>
    <n v="1"/>
    <s v="Hillel Mairs"/>
    <s v="hmairsn1@so-net.ne.jp"/>
    <x v="0"/>
    <s v="Ara"/>
    <s v="D"/>
    <n v="0.2"/>
    <n v="2.9849999999999999"/>
    <n v="2.9849999999999999"/>
    <x v="2"/>
    <s v="Dark"/>
    <x v="1"/>
    <m/>
  </r>
  <r>
    <s v="XZD-44484-632"/>
    <x v="3"/>
    <x v="1"/>
    <x v="607"/>
    <s v="80541-38332-BP"/>
    <s v="E-M-1"/>
    <n v="2"/>
    <s v="Helaina Rainforth"/>
    <s v="hrainforthn2@blog.com"/>
    <x v="2"/>
    <s v="Exc"/>
    <s v="M"/>
    <n v="1"/>
    <n v="13.75"/>
    <n v="27.5"/>
    <x v="1"/>
    <s v="Medium"/>
    <x v="1"/>
    <m/>
  </r>
  <r>
    <s v="XZD-44484-632"/>
    <x v="3"/>
    <x v="1"/>
    <x v="607"/>
    <s v="80541-38332-BP"/>
    <s v="A-D-0.2"/>
    <n v="2"/>
    <s v="Helaina Rainforth"/>
    <s v="hrainforthn2@blog.com"/>
    <x v="2"/>
    <s v="Ara"/>
    <s v="D"/>
    <n v="0.2"/>
    <n v="2.9849999999999999"/>
    <n v="5.97"/>
    <x v="2"/>
    <s v="Dark"/>
    <x v="1"/>
    <m/>
  </r>
  <r>
    <s v="IKQ-39946-768"/>
    <x v="6"/>
    <x v="1"/>
    <x v="385"/>
    <s v="72778-50968-UQ"/>
    <s v="R-M-1"/>
    <n v="6"/>
    <s v="Isac Jesper"/>
    <s v="ijespern4@theglobeandmail.com"/>
    <x v="0"/>
    <s v="Rob"/>
    <s v="M"/>
    <n v="1"/>
    <n v="9.9499999999999993"/>
    <n v="59.699999999999996"/>
    <x v="0"/>
    <s v="Medium"/>
    <x v="1"/>
    <m/>
  </r>
  <r>
    <s v="KMB-95211-174"/>
    <x v="8"/>
    <x v="1"/>
    <x v="608"/>
    <s v="23941-30203-MO"/>
    <s v="R-D-2.5"/>
    <n v="4"/>
    <s v="Lenette Dwerryhouse"/>
    <s v="ldwerryhousen5@gravatar.com"/>
    <x v="0"/>
    <s v="Rob"/>
    <s v="D"/>
    <n v="2.5"/>
    <n v="20.584999999999997"/>
    <n v="82.339999999999989"/>
    <x v="0"/>
    <s v="Dark"/>
    <x v="0"/>
    <m/>
  </r>
  <r>
    <s v="QWY-99467-368"/>
    <x v="11"/>
    <x v="3"/>
    <x v="609"/>
    <s v="96434-50068-DZ"/>
    <s v="A-D-2.5"/>
    <n v="1"/>
    <s v="Nadeen Broomer"/>
    <s v="nbroomern6@examiner.com"/>
    <x v="2"/>
    <s v="Ara"/>
    <s v="D"/>
    <n v="2.5"/>
    <n v="22.884999999999998"/>
    <n v="22.884999999999998"/>
    <x v="2"/>
    <s v="Dark"/>
    <x v="1"/>
    <m/>
  </r>
  <r>
    <s v="SRG-76791-614"/>
    <x v="6"/>
    <x v="1"/>
    <x v="147"/>
    <s v="11729-74102-XB"/>
    <s v="E-L-0.5"/>
    <n v="1"/>
    <s v="Konstantine Thoumasson"/>
    <s v="kthoumassonn7@bloglovin.com"/>
    <x v="0"/>
    <s v="Exc"/>
    <s v="L"/>
    <n v="0.5"/>
    <n v="8.91"/>
    <n v="8.91"/>
    <x v="1"/>
    <s v="Light"/>
    <x v="0"/>
    <m/>
  </r>
  <r>
    <s v="VSN-94485-621"/>
    <x v="7"/>
    <x v="1"/>
    <x v="172"/>
    <s v="88116-12604-TE"/>
    <s v="A-D-0.2"/>
    <n v="4"/>
    <s v="Frans Habbergham"/>
    <s v="fhabberghamn8@discovery.com"/>
    <x v="1"/>
    <s v="Ara"/>
    <s v="D"/>
    <n v="0.2"/>
    <n v="2.9849999999999999"/>
    <n v="11.94"/>
    <x v="2"/>
    <s v="Dark"/>
    <x v="1"/>
    <m/>
  </r>
  <r>
    <s v="UFZ-24348-219"/>
    <x v="0"/>
    <x v="0"/>
    <x v="610"/>
    <s v="27930-59250-JT"/>
    <s v="L-M-2.5"/>
    <n v="3"/>
    <s v="Allis Wilmore"/>
    <s v=""/>
    <x v="2"/>
    <s v="Lib"/>
    <s v="M"/>
    <n v="2.5"/>
    <n v="33.464999999999996"/>
    <n v="100.39499999999998"/>
    <x v="3"/>
    <s v="Medium"/>
    <x v="1"/>
    <m/>
  </r>
  <r>
    <s v="UKS-93055-397"/>
    <x v="2"/>
    <x v="2"/>
    <x v="611"/>
    <s v="13082-41034-PD"/>
    <s v="A-D-2.5"/>
    <n v="2"/>
    <s v="Romain Avrashin"/>
    <s v="ravrashinna@tamu.edu"/>
    <x v="0"/>
    <s v="Ara"/>
    <s v="D"/>
    <n v="2.5"/>
    <n v="22.884999999999998"/>
    <n v="45.769999999999996"/>
    <x v="2"/>
    <s v="Dark"/>
    <x v="1"/>
    <m/>
  </r>
  <r>
    <s v="AVH-56062-335"/>
    <x v="11"/>
    <x v="1"/>
    <x v="612"/>
    <s v="18082-74419-QH"/>
    <s v="E-M-0.5"/>
    <n v="5"/>
    <s v="Miran Doidge"/>
    <s v="mdoidgenb@etsy.com"/>
    <x v="1"/>
    <s v="Exc"/>
    <s v="M"/>
    <n v="0.5"/>
    <n v="8.25"/>
    <n v="41.25"/>
    <x v="1"/>
    <s v="Medium"/>
    <x v="1"/>
    <m/>
  </r>
  <r>
    <s v="HGE-19842-613"/>
    <x v="4"/>
    <x v="2"/>
    <x v="613"/>
    <s v="49401-45041-ZU"/>
    <s v="R-L-0.5"/>
    <n v="2"/>
    <s v="Janeva Edinboro"/>
    <s v="jedinboronc@reverbnation.com"/>
    <x v="2"/>
    <s v="Rob"/>
    <s v="L"/>
    <n v="0.5"/>
    <n v="7.169999999999999"/>
    <n v="14.339999999999998"/>
    <x v="0"/>
    <s v="Light"/>
    <x v="0"/>
    <m/>
  </r>
  <r>
    <s v="WBA-85905-175"/>
    <x v="2"/>
    <x v="2"/>
    <x v="611"/>
    <s v="41252-45992-VS"/>
    <s v="L-M-0.2"/>
    <n v="2"/>
    <s v="Trumaine Tewelson"/>
    <s v="ttewelsonnd@cdbaby.com"/>
    <x v="0"/>
    <s v="Lib"/>
    <s v="M"/>
    <n v="0.2"/>
    <n v="4.3650000000000002"/>
    <n v="8.73"/>
    <x v="3"/>
    <s v="Medium"/>
    <x v="1"/>
    <m/>
  </r>
  <r>
    <s v="DZI-35365-596"/>
    <x v="11"/>
    <x v="1"/>
    <x v="493"/>
    <s v="54798-14109-HC"/>
    <s v="E-M-0.2"/>
    <n v="2"/>
    <s v="Odelia Skerme"/>
    <s v="oskermen3@hatena.ne.jp"/>
    <x v="1"/>
    <s v="Exc"/>
    <s v="M"/>
    <n v="0.2"/>
    <n v="4.125"/>
    <n v="8.25"/>
    <x v="1"/>
    <s v="Medium"/>
    <x v="0"/>
    <m/>
  </r>
  <r>
    <s v="XIR-88982-743"/>
    <x v="2"/>
    <x v="1"/>
    <x v="614"/>
    <s v="00852-54571-WP"/>
    <s v="E-M-0.2"/>
    <n v="2"/>
    <s v="De Drewitt"/>
    <s v="ddrewittnf@mapquest.com"/>
    <x v="2"/>
    <s v="Exc"/>
    <s v="M"/>
    <n v="0.2"/>
    <n v="4.125"/>
    <n v="8.25"/>
    <x v="1"/>
    <s v="Medium"/>
    <x v="0"/>
    <m/>
  </r>
  <r>
    <s v="VUC-72395-865"/>
    <x v="7"/>
    <x v="1"/>
    <x v="151"/>
    <s v="13321-57602-GK"/>
    <s v="A-D-0.5"/>
    <n v="6"/>
    <s v="Adelheid Gladhill"/>
    <s v="agladhillng@stanford.edu"/>
    <x v="1"/>
    <s v="Ara"/>
    <s v="D"/>
    <n v="0.5"/>
    <n v="5.97"/>
    <n v="35.82"/>
    <x v="2"/>
    <s v="Dark"/>
    <x v="0"/>
    <m/>
  </r>
  <r>
    <s v="BQJ-44755-910"/>
    <x v="10"/>
    <x v="3"/>
    <x v="489"/>
    <s v="75006-89922-VW"/>
    <s v="E-D-2.5"/>
    <n v="6"/>
    <s v="Murielle Lorinez"/>
    <s v="mlorineznh@whitehouse.gov"/>
    <x v="2"/>
    <s v="Exc"/>
    <s v="D"/>
    <n v="2.5"/>
    <n v="27.945"/>
    <n v="167.67000000000002"/>
    <x v="1"/>
    <s v="Dark"/>
    <x v="1"/>
    <m/>
  </r>
  <r>
    <s v="JKC-64636-831"/>
    <x v="2"/>
    <x v="2"/>
    <x v="615"/>
    <s v="52098-80103-FD"/>
    <s v="A-M-2.5"/>
    <n v="2"/>
    <s v="Edin Mathe"/>
    <s v=""/>
    <x v="0"/>
    <s v="Ara"/>
    <s v="M"/>
    <n v="2.5"/>
    <n v="25.874999999999996"/>
    <n v="51.749999999999993"/>
    <x v="2"/>
    <s v="Medium"/>
    <x v="0"/>
    <m/>
  </r>
  <r>
    <s v="ZKI-78561-066"/>
    <x v="0"/>
    <x v="1"/>
    <x v="616"/>
    <s v="60121-12432-VU"/>
    <s v="A-D-0.2"/>
    <n v="3"/>
    <s v="Mordy Van Der Vlies"/>
    <s v="mvannj@wikipedia.org"/>
    <x v="2"/>
    <s v="Ara"/>
    <s v="D"/>
    <n v="0.2"/>
    <n v="2.9849999999999999"/>
    <n v="8.9550000000000001"/>
    <x v="2"/>
    <s v="Dark"/>
    <x v="0"/>
    <m/>
  </r>
  <r>
    <s v="IMP-12563-728"/>
    <x v="4"/>
    <x v="0"/>
    <x v="578"/>
    <s v="68346-14810-UA"/>
    <s v="E-L-0.5"/>
    <n v="6"/>
    <s v="Spencer Wastell"/>
    <s v=""/>
    <x v="1"/>
    <s v="Exc"/>
    <s v="L"/>
    <n v="0.5"/>
    <n v="8.91"/>
    <n v="53.46"/>
    <x v="1"/>
    <s v="Light"/>
    <x v="1"/>
    <m/>
  </r>
  <r>
    <s v="MZL-81126-390"/>
    <x v="6"/>
    <x v="2"/>
    <x v="617"/>
    <s v="48464-99723-HK"/>
    <s v="A-L-0.2"/>
    <n v="2"/>
    <s v="Jemimah Ethelston"/>
    <s v="jethelstonnl@creativecommons.org"/>
    <x v="0"/>
    <s v="Ara"/>
    <s v="L"/>
    <n v="0.2"/>
    <n v="3.8849999999999998"/>
    <n v="7.77"/>
    <x v="2"/>
    <s v="Light"/>
    <x v="0"/>
    <m/>
  </r>
  <r>
    <s v="MZL-81126-390"/>
    <x v="6"/>
    <x v="2"/>
    <x v="617"/>
    <s v="48464-99723-HK"/>
    <s v="A-M-0.2"/>
    <n v="2"/>
    <s v="Jemimah Ethelston"/>
    <s v="jethelstonnl@creativecommons.org"/>
    <x v="0"/>
    <s v="Ara"/>
    <s v="M"/>
    <n v="0.2"/>
    <n v="3.375"/>
    <n v="6.75"/>
    <x v="2"/>
    <s v="Medium"/>
    <x v="0"/>
    <m/>
  </r>
  <r>
    <s v="TVF-57766-608"/>
    <x v="6"/>
    <x v="3"/>
    <x v="155"/>
    <s v="88420-46464-XE"/>
    <s v="L-D-0.5"/>
    <n v="1"/>
    <s v="Perice Eberz"/>
    <s v="peberznn@woothemes.com"/>
    <x v="2"/>
    <s v="Lib"/>
    <s v="D"/>
    <n v="0.5"/>
    <n v="7.77"/>
    <n v="7.77"/>
    <x v="3"/>
    <s v="Dark"/>
    <x v="0"/>
    <m/>
  </r>
  <r>
    <s v="RUX-37995-892"/>
    <x v="11"/>
    <x v="1"/>
    <x v="461"/>
    <s v="37762-09530-MP"/>
    <s v="L-D-2.5"/>
    <n v="4"/>
    <s v="Bear Gaish"/>
    <s v="bgaishno@altervista.org"/>
    <x v="2"/>
    <s v="Lib"/>
    <s v="D"/>
    <n v="2.5"/>
    <n v="29.784999999999997"/>
    <n v="119.13999999999999"/>
    <x v="3"/>
    <s v="Dark"/>
    <x v="0"/>
    <m/>
  </r>
  <r>
    <s v="AVK-76526-953"/>
    <x v="6"/>
    <x v="1"/>
    <x v="87"/>
    <s v="47268-50127-XY"/>
    <s v="A-D-1"/>
    <n v="2"/>
    <s v="Lynnea Danton"/>
    <s v="ldantonnp@miitbeian.gov.cn"/>
    <x v="0"/>
    <s v="Ara"/>
    <s v="D"/>
    <n v="1"/>
    <n v="9.9499999999999993"/>
    <n v="19.899999999999999"/>
    <x v="2"/>
    <s v="Dark"/>
    <x v="1"/>
    <m/>
  </r>
  <r>
    <s v="RIU-02231-623"/>
    <x v="11"/>
    <x v="1"/>
    <x v="618"/>
    <s v="25544-84179-QC"/>
    <s v="R-L-0.5"/>
    <n v="5"/>
    <s v="Skipton Morrall"/>
    <s v="smorrallnq@answers.com"/>
    <x v="1"/>
    <s v="Rob"/>
    <s v="L"/>
    <n v="0.5"/>
    <n v="7.169999999999999"/>
    <n v="35.849999999999994"/>
    <x v="0"/>
    <s v="Light"/>
    <x v="0"/>
    <m/>
  </r>
  <r>
    <s v="WFK-99317-827"/>
    <x v="1"/>
    <x v="0"/>
    <x v="619"/>
    <s v="32058-76765-ZL"/>
    <s v="L-D-2.5"/>
    <n v="3"/>
    <s v="Devan Crownshaw"/>
    <s v="dcrownshawnr@photobucket.com"/>
    <x v="0"/>
    <s v="Lib"/>
    <s v="D"/>
    <n v="2.5"/>
    <n v="29.784999999999997"/>
    <n v="89.35499999999999"/>
    <x v="3"/>
    <s v="Dark"/>
    <x v="1"/>
    <m/>
  </r>
  <r>
    <s v="SFD-00372-284"/>
    <x v="2"/>
    <x v="3"/>
    <x v="440"/>
    <s v="54798-14109-HC"/>
    <s v="L-M-0.2"/>
    <n v="2"/>
    <s v="Odelia Skerme"/>
    <s v="oskermen3@hatena.ne.jp"/>
    <x v="1"/>
    <s v="Lib"/>
    <s v="M"/>
    <n v="0.2"/>
    <n v="4.3650000000000002"/>
    <n v="8.73"/>
    <x v="3"/>
    <s v="Medium"/>
    <x v="0"/>
    <m/>
  </r>
  <r>
    <s v="SXC-62166-515"/>
    <x v="10"/>
    <x v="3"/>
    <x v="489"/>
    <s v="69171-65646-UC"/>
    <s v="R-L-2.5"/>
    <n v="5"/>
    <s v="Joceline Reddoch"/>
    <s v="jreddochnt@sun.com"/>
    <x v="0"/>
    <s v="Rob"/>
    <s v="L"/>
    <n v="2.5"/>
    <n v="27.484999999999996"/>
    <n v="137.42499999999998"/>
    <x v="0"/>
    <s v="Light"/>
    <x v="1"/>
    <m/>
  </r>
  <r>
    <s v="YIE-87008-621"/>
    <x v="1"/>
    <x v="0"/>
    <x v="620"/>
    <s v="22503-52799-MI"/>
    <s v="L-M-0.5"/>
    <n v="4"/>
    <s v="Shelley Titley"/>
    <s v="stitleynu@whitehouse.gov"/>
    <x v="1"/>
    <s v="Lib"/>
    <s v="M"/>
    <n v="0.5"/>
    <n v="8.73"/>
    <n v="34.92"/>
    <x v="3"/>
    <s v="Medium"/>
    <x v="1"/>
    <m/>
  </r>
  <r>
    <s v="HRM-94548-288"/>
    <x v="0"/>
    <x v="0"/>
    <x v="621"/>
    <s v="08934-65581-ZI"/>
    <s v="A-L-2.5"/>
    <n v="6"/>
    <s v="Redd Simao"/>
    <s v="rsimaonv@simplemachines.org"/>
    <x v="0"/>
    <s v="Ara"/>
    <s v="L"/>
    <n v="2.5"/>
    <n v="29.784999999999997"/>
    <n v="178.70999999999998"/>
    <x v="2"/>
    <s v="Light"/>
    <x v="1"/>
    <m/>
  </r>
  <r>
    <s v="UJG-34731-295"/>
    <x v="5"/>
    <x v="2"/>
    <x v="374"/>
    <s v="15764-22559-ZT"/>
    <s v="A-M-2.5"/>
    <n v="2"/>
    <s v="Cece Inker"/>
    <s v=""/>
    <x v="2"/>
    <s v="Ara"/>
    <s v="M"/>
    <n v="2.5"/>
    <n v="25.874999999999996"/>
    <n v="51.749999999999993"/>
    <x v="2"/>
    <s v="Medium"/>
    <x v="1"/>
    <m/>
  </r>
  <r>
    <s v="TWD-70988-853"/>
    <x v="9"/>
    <x v="0"/>
    <x v="345"/>
    <s v="87519-68847-ZG"/>
    <s v="L-D-1"/>
    <n v="6"/>
    <s v="Noel Chisholm"/>
    <s v="nchisholmnx@example.com"/>
    <x v="1"/>
    <s v="Lib"/>
    <s v="D"/>
    <n v="1"/>
    <n v="12.95"/>
    <n v="77.699999999999989"/>
    <x v="3"/>
    <s v="Dark"/>
    <x v="0"/>
    <m/>
  </r>
  <r>
    <s v="CIX-22904-641"/>
    <x v="0"/>
    <x v="0"/>
    <x v="622"/>
    <s v="78012-56878-UB"/>
    <s v="R-M-1"/>
    <n v="1"/>
    <s v="Grazia Oats"/>
    <s v="goatsny@live.com"/>
    <x v="2"/>
    <s v="Rob"/>
    <s v="M"/>
    <n v="1"/>
    <n v="9.9499999999999993"/>
    <n v="9.9499999999999993"/>
    <x v="0"/>
    <s v="Medium"/>
    <x v="0"/>
    <m/>
  </r>
  <r>
    <s v="DLV-65840-759"/>
    <x v="5"/>
    <x v="2"/>
    <x v="623"/>
    <s v="77192-72145-RG"/>
    <s v="L-M-1"/>
    <n v="2"/>
    <s v="Meade Birkin"/>
    <s v="mbirkinnz@java.com"/>
    <x v="0"/>
    <s v="Lib"/>
    <s v="M"/>
    <n v="1"/>
    <n v="14.55"/>
    <n v="29.1"/>
    <x v="3"/>
    <s v="Medium"/>
    <x v="0"/>
    <m/>
  </r>
  <r>
    <s v="RXN-55491-201"/>
    <x v="7"/>
    <x v="0"/>
    <x v="354"/>
    <s v="86071-79238-CX"/>
    <s v="R-L-0.2"/>
    <n v="6"/>
    <s v="Ronda Pyson"/>
    <s v="rpysono0@constantcontact.com"/>
    <x v="2"/>
    <s v="Rob"/>
    <s v="L"/>
    <n v="0.2"/>
    <n v="3.5849999999999995"/>
    <n v="21.509999999999998"/>
    <x v="0"/>
    <s v="Light"/>
    <x v="1"/>
    <m/>
  </r>
  <r>
    <s v="UHK-63283-868"/>
    <x v="8"/>
    <x v="2"/>
    <x v="624"/>
    <s v="16809-16936-WF"/>
    <s v="A-M-0.5"/>
    <n v="2"/>
    <s v="Modesty MacConnechie"/>
    <s v="mmacconnechieo9@reuters.com"/>
    <x v="1"/>
    <s v="Ara"/>
    <s v="M"/>
    <n v="0.5"/>
    <n v="6.75"/>
    <n v="13.5"/>
    <x v="2"/>
    <s v="Medium"/>
    <x v="0"/>
    <m/>
  </r>
  <r>
    <s v="PJC-31401-893"/>
    <x v="4"/>
    <x v="1"/>
    <x v="561"/>
    <s v="11212-69985-ZJ"/>
    <s v="A-D-0.5"/>
    <n v="3"/>
    <s v="Rafaela Treacher"/>
    <s v="rtreachero2@usa.gov"/>
    <x v="2"/>
    <s v="Ara"/>
    <s v="D"/>
    <n v="0.5"/>
    <n v="5.97"/>
    <n v="17.91"/>
    <x v="2"/>
    <s v="Dark"/>
    <x v="1"/>
    <m/>
  </r>
  <r>
    <s v="HHO-79903-185"/>
    <x v="3"/>
    <x v="2"/>
    <x v="42"/>
    <s v="53893-01719-CL"/>
    <s v="A-L-2.5"/>
    <n v="2"/>
    <s v="Bee Fattorini"/>
    <s v="bfattorinio3@quantcast.com"/>
    <x v="1"/>
    <s v="Ara"/>
    <s v="L"/>
    <n v="2.5"/>
    <n v="29.784999999999997"/>
    <n v="59.569999999999993"/>
    <x v="2"/>
    <s v="Light"/>
    <x v="0"/>
    <m/>
  </r>
  <r>
    <s v="YWM-07310-594"/>
    <x v="6"/>
    <x v="0"/>
    <x v="267"/>
    <s v="66028-99867-WJ"/>
    <s v="E-M-0.5"/>
    <n v="5"/>
    <s v="Margie Palleske"/>
    <s v="mpalleskeo4@nyu.edu"/>
    <x v="0"/>
    <s v="Exc"/>
    <s v="M"/>
    <n v="0.5"/>
    <n v="8.25"/>
    <n v="41.25"/>
    <x v="1"/>
    <s v="Medium"/>
    <x v="0"/>
    <m/>
  </r>
  <r>
    <s v="FHD-94983-982"/>
    <x v="4"/>
    <x v="3"/>
    <x v="625"/>
    <s v="62839-56723-CH"/>
    <s v="R-M-0.5"/>
    <n v="3"/>
    <s v="Alexina Randals"/>
    <s v=""/>
    <x v="2"/>
    <s v="Rob"/>
    <s v="M"/>
    <n v="0.5"/>
    <n v="5.97"/>
    <n v="17.91"/>
    <x v="0"/>
    <s v="Medium"/>
    <x v="0"/>
    <m/>
  </r>
  <r>
    <s v="WQK-10857-119"/>
    <x v="0"/>
    <x v="1"/>
    <x v="616"/>
    <s v="96849-52854-CR"/>
    <s v="E-D-0.5"/>
    <n v="1"/>
    <s v="Filip Antcliffe"/>
    <s v="fantcliffeo6@amazon.co.jp"/>
    <x v="1"/>
    <s v="Exc"/>
    <s v="D"/>
    <n v="0.5"/>
    <n v="7.29"/>
    <n v="7.29"/>
    <x v="1"/>
    <s v="Dark"/>
    <x v="0"/>
    <m/>
  </r>
  <r>
    <s v="DXA-50313-073"/>
    <x v="3"/>
    <x v="0"/>
    <x v="626"/>
    <s v="19755-55847-VW"/>
    <s v="E-L-1"/>
    <n v="2"/>
    <s v="Peyter Matignon"/>
    <s v="pmatignono7@harvard.edu"/>
    <x v="2"/>
    <s v="Exc"/>
    <s v="L"/>
    <n v="1"/>
    <n v="14.85"/>
    <n v="29.7"/>
    <x v="1"/>
    <s v="Light"/>
    <x v="0"/>
    <m/>
  </r>
  <r>
    <s v="ONW-00560-570"/>
    <x v="10"/>
    <x v="0"/>
    <x v="52"/>
    <s v="32900-82606-BO"/>
    <s v="A-M-1"/>
    <n v="2"/>
    <s v="Claudie Weond"/>
    <s v="cweondo8@theglobeandmail.com"/>
    <x v="0"/>
    <s v="Ara"/>
    <s v="M"/>
    <n v="1"/>
    <n v="11.25"/>
    <n v="22.5"/>
    <x v="2"/>
    <s v="Medium"/>
    <x v="1"/>
    <m/>
  </r>
  <r>
    <s v="BRJ-19414-277"/>
    <x v="0"/>
    <x v="0"/>
    <x v="622"/>
    <s v="16809-16936-WF"/>
    <s v="R-M-0.2"/>
    <n v="4"/>
    <s v="Modesty MacConnechie"/>
    <s v="mmacconnechieo9@reuters.com"/>
    <x v="1"/>
    <s v="Rob"/>
    <s v="M"/>
    <n v="0.2"/>
    <n v="2.9849999999999999"/>
    <n v="11.94"/>
    <x v="0"/>
    <s v="Medium"/>
    <x v="0"/>
    <m/>
  </r>
  <r>
    <s v="MIQ-16322-908"/>
    <x v="3"/>
    <x v="0"/>
    <x v="627"/>
    <s v="20118-28138-QD"/>
    <s v="A-L-1"/>
    <n v="2"/>
    <s v="Jaquenette Skentelbery"/>
    <s v="jskentelberyoa@paypal.com"/>
    <x v="0"/>
    <s v="Ara"/>
    <s v="L"/>
    <n v="1"/>
    <n v="12.95"/>
    <n v="25.9"/>
    <x v="2"/>
    <s v="Light"/>
    <x v="1"/>
    <m/>
  </r>
  <r>
    <s v="MVO-39328-830"/>
    <x v="10"/>
    <x v="1"/>
    <x v="628"/>
    <s v="84057-45461-AH"/>
    <s v="L-M-0.5"/>
    <n v="5"/>
    <s v="Orazio Comber"/>
    <s v="ocomberob@goo.gl"/>
    <x v="1"/>
    <s v="Lib"/>
    <s v="M"/>
    <n v="0.5"/>
    <n v="8.73"/>
    <n v="43.650000000000006"/>
    <x v="3"/>
    <s v="Medium"/>
    <x v="1"/>
    <m/>
  </r>
  <r>
    <s v="MVO-39328-830"/>
    <x v="10"/>
    <x v="1"/>
    <x v="628"/>
    <s v="84057-45461-AH"/>
    <s v="A-L-0.5"/>
    <n v="6"/>
    <s v="Orazio Comber"/>
    <s v="ocomberob@goo.gl"/>
    <x v="1"/>
    <s v="Ara"/>
    <s v="L"/>
    <n v="0.5"/>
    <n v="7.77"/>
    <n v="46.62"/>
    <x v="2"/>
    <s v="Light"/>
    <x v="1"/>
    <m/>
  </r>
  <r>
    <s v="NTJ-88319-746"/>
    <x v="3"/>
    <x v="1"/>
    <x v="629"/>
    <s v="90882-88130-KQ"/>
    <s v="L-L-0.5"/>
    <n v="3"/>
    <s v="Zachary Tramel"/>
    <s v="ztramelod@netlog.com"/>
    <x v="0"/>
    <s v="Lib"/>
    <s v="L"/>
    <n v="0.5"/>
    <n v="9.51"/>
    <n v="28.53"/>
    <x v="3"/>
    <s v="Light"/>
    <x v="1"/>
    <m/>
  </r>
  <r>
    <s v="LCY-24377-948"/>
    <x v="5"/>
    <x v="1"/>
    <x v="630"/>
    <s v="21617-79890-DD"/>
    <s v="R-L-2.5"/>
    <n v="1"/>
    <s v="Izaak Primak"/>
    <s v=""/>
    <x v="1"/>
    <s v="Rob"/>
    <s v="L"/>
    <n v="2.5"/>
    <n v="27.484999999999996"/>
    <n v="27.484999999999996"/>
    <x v="0"/>
    <s v="Light"/>
    <x v="0"/>
    <m/>
  </r>
  <r>
    <s v="FWD-85967-769"/>
    <x v="1"/>
    <x v="0"/>
    <x v="631"/>
    <s v="20256-54689-LO"/>
    <s v="E-D-0.2"/>
    <n v="3"/>
    <s v="Brittani Thoresbie"/>
    <s v=""/>
    <x v="0"/>
    <s v="Exc"/>
    <s v="D"/>
    <n v="0.2"/>
    <n v="3.645"/>
    <n v="10.935"/>
    <x v="1"/>
    <s v="Dark"/>
    <x v="1"/>
    <m/>
  </r>
  <r>
    <s v="KTO-53793-109"/>
    <x v="11"/>
    <x v="0"/>
    <x v="229"/>
    <s v="17572-27091-AA"/>
    <s v="R-L-0.2"/>
    <n v="2"/>
    <s v="Constanta Hatfull"/>
    <s v="chatfullog@ebay.com"/>
    <x v="2"/>
    <s v="Rob"/>
    <s v="L"/>
    <n v="0.2"/>
    <n v="3.5849999999999995"/>
    <n v="7.169999999999999"/>
    <x v="0"/>
    <s v="Light"/>
    <x v="1"/>
    <m/>
  </r>
  <r>
    <s v="OCK-89033-348"/>
    <x v="6"/>
    <x v="1"/>
    <x v="632"/>
    <s v="82300-88786-UE"/>
    <s v="A-L-0.2"/>
    <n v="6"/>
    <s v="Bobbe Castagneto"/>
    <s v=""/>
    <x v="0"/>
    <s v="Ara"/>
    <s v="L"/>
    <n v="0.2"/>
    <n v="3.8849999999999998"/>
    <n v="23.31"/>
    <x v="2"/>
    <s v="Light"/>
    <x v="0"/>
    <m/>
  </r>
  <r>
    <s v="GPZ-36017-366"/>
    <x v="2"/>
    <x v="0"/>
    <x v="633"/>
    <s v="65732-22589-OW"/>
    <s v="A-D-2.5"/>
    <n v="5"/>
    <s v="Kippie Marrison"/>
    <s v="kmarrisonoq@dropbox.com"/>
    <x v="1"/>
    <s v="Ara"/>
    <s v="D"/>
    <n v="2.5"/>
    <n v="22.884999999999998"/>
    <n v="114.42499999999998"/>
    <x v="2"/>
    <s v="Dark"/>
    <x v="0"/>
    <m/>
  </r>
  <r>
    <s v="BZP-33213-637"/>
    <x v="5"/>
    <x v="3"/>
    <x v="95"/>
    <s v="77175-09826-SF"/>
    <s v="A-M-2.5"/>
    <n v="3"/>
    <s v="Lindon Agnolo"/>
    <s v="lagnolooj@pinterest.com"/>
    <x v="2"/>
    <s v="Ara"/>
    <s v="M"/>
    <n v="2.5"/>
    <n v="25.874999999999996"/>
    <n v="77.624999999999986"/>
    <x v="2"/>
    <s v="Medium"/>
    <x v="0"/>
    <m/>
  </r>
  <r>
    <s v="WFH-21507-708"/>
    <x v="8"/>
    <x v="3"/>
    <x v="521"/>
    <s v="07237-32539-NB"/>
    <s v="R-D-0.5"/>
    <n v="1"/>
    <s v="Delainey Kiddy"/>
    <s v="dkiddyok@fda.gov"/>
    <x v="0"/>
    <s v="Rob"/>
    <s v="D"/>
    <n v="0.5"/>
    <n v="5.3699999999999992"/>
    <n v="5.3699999999999992"/>
    <x v="0"/>
    <s v="Dark"/>
    <x v="0"/>
    <m/>
  </r>
  <r>
    <s v="HST-96923-073"/>
    <x v="2"/>
    <x v="0"/>
    <x v="76"/>
    <s v="54722-76431-EX"/>
    <s v="R-D-2.5"/>
    <n v="6"/>
    <s v="Helli Petroulis"/>
    <s v="hpetroulisol@state.tx.us"/>
    <x v="1"/>
    <s v="Rob"/>
    <s v="D"/>
    <n v="2.5"/>
    <n v="20.584999999999997"/>
    <n v="123.50999999999999"/>
    <x v="0"/>
    <s v="Dark"/>
    <x v="1"/>
    <m/>
  </r>
  <r>
    <s v="ENN-79947-323"/>
    <x v="11"/>
    <x v="1"/>
    <x v="634"/>
    <s v="67847-82662-TE"/>
    <s v="L-M-0.5"/>
    <n v="2"/>
    <s v="Marty Scholl"/>
    <s v="mschollom@taobao.com"/>
    <x v="2"/>
    <s v="Lib"/>
    <s v="M"/>
    <n v="0.5"/>
    <n v="8.73"/>
    <n v="17.46"/>
    <x v="3"/>
    <s v="Medium"/>
    <x v="1"/>
    <m/>
  </r>
  <r>
    <s v="BHA-47429-889"/>
    <x v="1"/>
    <x v="3"/>
    <x v="635"/>
    <s v="51114-51191-EW"/>
    <s v="E-L-0.2"/>
    <n v="3"/>
    <s v="Kienan Ferson"/>
    <s v="kfersonon@g.co"/>
    <x v="0"/>
    <s v="Exc"/>
    <s v="L"/>
    <n v="0.2"/>
    <n v="4.4550000000000001"/>
    <n v="13.365"/>
    <x v="1"/>
    <s v="Light"/>
    <x v="1"/>
    <m/>
  </r>
  <r>
    <s v="SZY-63017-318"/>
    <x v="8"/>
    <x v="1"/>
    <x v="636"/>
    <s v="91809-58808-TV"/>
    <s v="A-L-0.2"/>
    <n v="2"/>
    <s v="Blake Kelloway"/>
    <s v="bkellowayoo@omniture.com"/>
    <x v="2"/>
    <s v="Ara"/>
    <s v="L"/>
    <n v="0.2"/>
    <n v="3.8849999999999998"/>
    <n v="7.77"/>
    <x v="2"/>
    <s v="Light"/>
    <x v="0"/>
    <m/>
  </r>
  <r>
    <s v="LCU-93317-340"/>
    <x v="1"/>
    <x v="0"/>
    <x v="637"/>
    <s v="84996-26826-DK"/>
    <s v="R-D-0.2"/>
    <n v="1"/>
    <s v="Scarlett Oliffe"/>
    <s v="soliffeop@yellowbook.com"/>
    <x v="1"/>
    <s v="Rob"/>
    <s v="D"/>
    <n v="0.2"/>
    <n v="2.6849999999999996"/>
    <n v="2.6849999999999996"/>
    <x v="0"/>
    <s v="Dark"/>
    <x v="0"/>
    <m/>
  </r>
  <r>
    <s v="UOM-71431-481"/>
    <x v="6"/>
    <x v="2"/>
    <x v="182"/>
    <s v="65732-22589-OW"/>
    <s v="R-D-2.5"/>
    <n v="2"/>
    <s v="Kippie Marrison"/>
    <s v="kmarrisonoq@dropbox.com"/>
    <x v="1"/>
    <s v="Rob"/>
    <s v="D"/>
    <n v="2.5"/>
    <n v="20.584999999999997"/>
    <n v="41.169999999999995"/>
    <x v="0"/>
    <s v="Dark"/>
    <x v="0"/>
    <m/>
  </r>
  <r>
    <s v="PJH-42618-877"/>
    <x v="0"/>
    <x v="1"/>
    <x v="479"/>
    <s v="93676-95250-XJ"/>
    <s v="A-D-2.5"/>
    <n v="5"/>
    <s v="Celestia Dolohunty"/>
    <s v="cdolohuntyor@dailymail.co.uk"/>
    <x v="0"/>
    <s v="Ara"/>
    <s v="D"/>
    <n v="2.5"/>
    <n v="22.884999999999998"/>
    <n v="114.42499999999998"/>
    <x v="2"/>
    <s v="Dark"/>
    <x v="0"/>
    <m/>
  </r>
  <r>
    <s v="XED-90333-402"/>
    <x v="1"/>
    <x v="0"/>
    <x v="638"/>
    <s v="28300-14355-GF"/>
    <s v="E-M-0.2"/>
    <n v="5"/>
    <s v="Patsy Vasilenko"/>
    <s v="pvasilenkoos@addtoany.com"/>
    <x v="2"/>
    <s v="Exc"/>
    <s v="M"/>
    <n v="0.2"/>
    <n v="4.125"/>
    <n v="20.625"/>
    <x v="1"/>
    <s v="Medium"/>
    <x v="1"/>
    <m/>
  </r>
  <r>
    <s v="IKK-62234-199"/>
    <x v="6"/>
    <x v="2"/>
    <x v="639"/>
    <s v="91190-84826-IQ"/>
    <s v="L-L-0.5"/>
    <n v="2"/>
    <s v="Raphaela Schankelborg"/>
    <s v="rschankelborgot@ameblo.jp"/>
    <x v="0"/>
    <s v="Lib"/>
    <s v="L"/>
    <n v="0.5"/>
    <n v="9.51"/>
    <n v="19.02"/>
    <x v="3"/>
    <s v="Light"/>
    <x v="0"/>
    <m/>
  </r>
  <r>
    <s v="KAW-95195-329"/>
    <x v="2"/>
    <x v="3"/>
    <x v="640"/>
    <s v="34570-99384-AF"/>
    <s v="R-D-2.5"/>
    <n v="4"/>
    <s v="Sharity Wickens"/>
    <s v=""/>
    <x v="1"/>
    <s v="Rob"/>
    <s v="D"/>
    <n v="2.5"/>
    <n v="20.584999999999997"/>
    <n v="82.339999999999989"/>
    <x v="0"/>
    <s v="Dark"/>
    <x v="0"/>
    <m/>
  </r>
  <r>
    <s v="QDO-57268-842"/>
    <x v="11"/>
    <x v="1"/>
    <x v="612"/>
    <s v="57808-90533-UE"/>
    <s v="E-M-2.5"/>
    <n v="5"/>
    <s v="Derick Snow"/>
    <s v=""/>
    <x v="0"/>
    <s v="Exc"/>
    <s v="M"/>
    <n v="2.5"/>
    <n v="31.624999999999996"/>
    <n v="158.12499999999997"/>
    <x v="1"/>
    <s v="Medium"/>
    <x v="1"/>
    <m/>
  </r>
  <r>
    <s v="IIZ-24416-212"/>
    <x v="5"/>
    <x v="1"/>
    <x v="641"/>
    <s v="76060-30540-LB"/>
    <s v="R-D-0.5"/>
    <n v="6"/>
    <s v="Baxy Cargen"/>
    <s v="bcargenow@geocities.jp"/>
    <x v="1"/>
    <s v="Rob"/>
    <s v="D"/>
    <n v="0.5"/>
    <n v="5.3699999999999992"/>
    <n v="32.22"/>
    <x v="0"/>
    <s v="Dark"/>
    <x v="0"/>
    <m/>
  </r>
  <r>
    <s v="AWP-11469-510"/>
    <x v="8"/>
    <x v="3"/>
    <x v="36"/>
    <s v="76730-63769-ND"/>
    <s v="E-D-1"/>
    <n v="2"/>
    <s v="Ryann Stickler"/>
    <s v="rsticklerox@printfriendly.com"/>
    <x v="2"/>
    <s v="Exc"/>
    <s v="D"/>
    <n v="1"/>
    <n v="12.15"/>
    <n v="24.3"/>
    <x v="1"/>
    <s v="Dark"/>
    <x v="1"/>
    <m/>
  </r>
  <r>
    <s v="KXA-27983-918"/>
    <x v="0"/>
    <x v="3"/>
    <x v="642"/>
    <s v="96042-27290-EQ"/>
    <s v="R-L-0.5"/>
    <n v="5"/>
    <s v="Daryn Cassius"/>
    <s v=""/>
    <x v="0"/>
    <s v="Rob"/>
    <s v="L"/>
    <n v="0.5"/>
    <n v="7.169999999999999"/>
    <n v="35.849999999999994"/>
    <x v="0"/>
    <s v="Light"/>
    <x v="1"/>
    <m/>
  </r>
  <r>
    <s v="VKQ-39009-292"/>
    <x v="11"/>
    <x v="1"/>
    <x v="219"/>
    <s v="57808-90533-UE"/>
    <s v="L-M-1"/>
    <n v="5"/>
    <s v="Derick Snow"/>
    <s v=""/>
    <x v="0"/>
    <s v="Lib"/>
    <s v="M"/>
    <n v="1"/>
    <n v="14.55"/>
    <n v="72.75"/>
    <x v="3"/>
    <s v="Medium"/>
    <x v="1"/>
    <m/>
  </r>
  <r>
    <s v="PDB-98743-282"/>
    <x v="4"/>
    <x v="2"/>
    <x v="643"/>
    <s v="51940-02669-OR"/>
    <s v="L-L-1"/>
    <n v="2"/>
    <s v="Skelly Dolohunty"/>
    <s v=""/>
    <x v="1"/>
    <s v="Lib"/>
    <s v="L"/>
    <n v="1"/>
    <n v="15.85"/>
    <n v="31.7"/>
    <x v="3"/>
    <s v="Light"/>
    <x v="1"/>
    <m/>
  </r>
  <r>
    <s v="SXW-34014-556"/>
    <x v="4"/>
    <x v="1"/>
    <x v="644"/>
    <s v="99144-98314-GN"/>
    <s v="R-L-0.2"/>
    <n v="1"/>
    <s v="Drake Jevon"/>
    <s v="djevonp1@ibm.com"/>
    <x v="0"/>
    <s v="Rob"/>
    <s v="L"/>
    <n v="0.2"/>
    <n v="3.5849999999999995"/>
    <n v="3.5849999999999995"/>
    <x v="0"/>
    <s v="Light"/>
    <x v="0"/>
    <m/>
  </r>
  <r>
    <s v="QOJ-38788-727"/>
    <x v="1"/>
    <x v="0"/>
    <x v="136"/>
    <s v="16358-63919-CE"/>
    <s v="E-M-2.5"/>
    <n v="5"/>
    <s v="Hall Ranner"/>
    <s v="hrannerp2@omniture.com"/>
    <x v="0"/>
    <s v="Exc"/>
    <s v="M"/>
    <n v="2.5"/>
    <n v="31.624999999999996"/>
    <n v="158.12499999999997"/>
    <x v="1"/>
    <s v="Medium"/>
    <x v="1"/>
    <m/>
  </r>
  <r>
    <s v="TGF-38649-658"/>
    <x v="6"/>
    <x v="3"/>
    <x v="645"/>
    <s v="67743-54817-UT"/>
    <s v="L-M-0.5"/>
    <n v="2"/>
    <s v="Berkly Imrie"/>
    <s v="bimriep3@addtoany.com"/>
    <x v="1"/>
    <s v="Lib"/>
    <s v="M"/>
    <n v="0.5"/>
    <n v="8.73"/>
    <n v="17.46"/>
    <x v="3"/>
    <s v="Medium"/>
    <x v="1"/>
    <m/>
  </r>
  <r>
    <s v="EAI-25194-209"/>
    <x v="0"/>
    <x v="1"/>
    <x v="646"/>
    <s v="44601-51441-BH"/>
    <s v="A-L-2.5"/>
    <n v="5"/>
    <s v="Dorey Sopper"/>
    <s v="dsopperp4@eventbrite.com"/>
    <x v="0"/>
    <s v="Ara"/>
    <s v="L"/>
    <n v="2.5"/>
    <n v="29.784999999999997"/>
    <n v="148.92499999999998"/>
    <x v="2"/>
    <s v="Light"/>
    <x v="1"/>
    <m/>
  </r>
  <r>
    <s v="IJK-34441-720"/>
    <x v="8"/>
    <x v="0"/>
    <x v="647"/>
    <s v="97201-58870-WB"/>
    <s v="A-M-0.5"/>
    <n v="6"/>
    <s v="Darcy Lochran"/>
    <s v=""/>
    <x v="0"/>
    <s v="Ara"/>
    <s v="M"/>
    <n v="0.5"/>
    <n v="6.75"/>
    <n v="40.5"/>
    <x v="2"/>
    <s v="Medium"/>
    <x v="0"/>
    <m/>
  </r>
  <r>
    <s v="ZMC-00336-619"/>
    <x v="4"/>
    <x v="2"/>
    <x v="591"/>
    <s v="19849-12926-QF"/>
    <s v="A-M-0.5"/>
    <n v="2"/>
    <s v="Lauritz Ledgley"/>
    <s v="lledgleyp6@de.vu"/>
    <x v="2"/>
    <s v="Ara"/>
    <s v="M"/>
    <n v="0.5"/>
    <n v="6.75"/>
    <n v="13.5"/>
    <x v="2"/>
    <s v="Medium"/>
    <x v="0"/>
    <m/>
  </r>
  <r>
    <s v="UPX-54529-618"/>
    <x v="0"/>
    <x v="1"/>
    <x v="648"/>
    <s v="40535-56770-UM"/>
    <s v="L-D-1"/>
    <n v="3"/>
    <s v="Tawnya Menary"/>
    <s v="tmenaryp7@phoca.cz"/>
    <x v="1"/>
    <s v="Lib"/>
    <s v="D"/>
    <n v="1"/>
    <n v="12.95"/>
    <n v="38.849999999999994"/>
    <x v="3"/>
    <s v="Dark"/>
    <x v="1"/>
    <m/>
  </r>
  <r>
    <s v="DLX-01059-899"/>
    <x v="4"/>
    <x v="3"/>
    <x v="191"/>
    <s v="74940-09646-MU"/>
    <s v="R-L-1"/>
    <n v="5"/>
    <s v="Gustaf Ciccotti"/>
    <s v="gciccottip8@so-net.ne.jp"/>
    <x v="0"/>
    <s v="Rob"/>
    <s v="L"/>
    <n v="1"/>
    <n v="11.95"/>
    <n v="59.75"/>
    <x v="0"/>
    <s v="Light"/>
    <x v="1"/>
    <m/>
  </r>
  <r>
    <s v="MEK-85120-243"/>
    <x v="6"/>
    <x v="2"/>
    <x v="649"/>
    <s v="06623-54610-HC"/>
    <s v="R-L-0.2"/>
    <n v="2"/>
    <s v="Bobbe Renner"/>
    <s v=""/>
    <x v="0"/>
    <s v="Rob"/>
    <s v="L"/>
    <n v="0.2"/>
    <n v="3.5849999999999995"/>
    <n v="7.169999999999999"/>
    <x v="0"/>
    <s v="Light"/>
    <x v="1"/>
    <m/>
  </r>
  <r>
    <s v="NFI-37188-246"/>
    <x v="0"/>
    <x v="1"/>
    <x v="553"/>
    <s v="89490-75361-AF"/>
    <s v="A-D-2.5"/>
    <n v="4"/>
    <s v="Wilton Jallin"/>
    <s v="wjallinpa@pcworld.com"/>
    <x v="2"/>
    <s v="Ara"/>
    <s v="D"/>
    <n v="2.5"/>
    <n v="22.884999999999998"/>
    <n v="91.539999999999992"/>
    <x v="2"/>
    <s v="Dark"/>
    <x v="1"/>
    <m/>
  </r>
  <r>
    <s v="BXH-62195-013"/>
    <x v="11"/>
    <x v="1"/>
    <x v="584"/>
    <s v="94526-79230-GZ"/>
    <s v="A-M-1"/>
    <n v="4"/>
    <s v="Mindy Bogey"/>
    <s v="mbogeypb@thetimes.co.uk"/>
    <x v="0"/>
    <s v="Ara"/>
    <s v="M"/>
    <n v="1"/>
    <n v="11.25"/>
    <n v="45"/>
    <x v="2"/>
    <s v="Medium"/>
    <x v="0"/>
    <m/>
  </r>
  <r>
    <s v="YLK-78851-470"/>
    <x v="0"/>
    <x v="0"/>
    <x v="650"/>
    <s v="58559-08254-UY"/>
    <s v="R-M-2.5"/>
    <n v="6"/>
    <s v="Paulie Fonzone"/>
    <s v=""/>
    <x v="2"/>
    <s v="Rob"/>
    <s v="M"/>
    <n v="2.5"/>
    <n v="22.884999999999998"/>
    <n v="137.31"/>
    <x v="0"/>
    <s v="Medium"/>
    <x v="0"/>
    <m/>
  </r>
  <r>
    <s v="DXY-76225-633"/>
    <x v="2"/>
    <x v="1"/>
    <x v="121"/>
    <s v="88574-37083-WX"/>
    <s v="A-M-0.5"/>
    <n v="1"/>
    <s v="Merrile Cobbledick"/>
    <s v="mcobbledickpd@ucsd.edu"/>
    <x v="1"/>
    <s v="Ara"/>
    <s v="M"/>
    <n v="0.5"/>
    <n v="6.75"/>
    <n v="6.75"/>
    <x v="2"/>
    <s v="Medium"/>
    <x v="1"/>
    <m/>
  </r>
  <r>
    <s v="UHP-24614-199"/>
    <x v="6"/>
    <x v="2"/>
    <x v="472"/>
    <s v="67953-79896-AC"/>
    <s v="A-M-1"/>
    <n v="2"/>
    <s v="Antonius Lewry"/>
    <s v="alewrype@whitehouse.gov"/>
    <x v="0"/>
    <s v="Ara"/>
    <s v="M"/>
    <n v="1"/>
    <n v="11.25"/>
    <n v="22.5"/>
    <x v="2"/>
    <s v="Medium"/>
    <x v="1"/>
    <m/>
  </r>
  <r>
    <s v="HBY-35655-049"/>
    <x v="5"/>
    <x v="3"/>
    <x v="594"/>
    <s v="69207-93422-CQ"/>
    <s v="E-D-2.5"/>
    <n v="3"/>
    <s v="Isis Hessel"/>
    <s v="ihesselpf@ox.ac.uk"/>
    <x v="1"/>
    <s v="Exc"/>
    <s v="D"/>
    <n v="2.5"/>
    <n v="27.945"/>
    <n v="83.835000000000008"/>
    <x v="1"/>
    <s v="Dark"/>
    <x v="0"/>
    <m/>
  </r>
  <r>
    <s v="DCE-22886-861"/>
    <x v="8"/>
    <x v="1"/>
    <x v="89"/>
    <s v="56060-17602-RG"/>
    <s v="E-D-0.2"/>
    <n v="1"/>
    <s v="Harland Trematick"/>
    <s v=""/>
    <x v="1"/>
    <s v="Exc"/>
    <s v="D"/>
    <n v="0.2"/>
    <n v="3.645"/>
    <n v="3.645"/>
    <x v="1"/>
    <s v="Dark"/>
    <x v="0"/>
    <m/>
  </r>
  <r>
    <s v="QTG-93823-843"/>
    <x v="4"/>
    <x v="2"/>
    <x v="651"/>
    <s v="46859-14212-FI"/>
    <s v="A-M-0.5"/>
    <n v="2"/>
    <s v="Chloris Sorrell"/>
    <s v="csorrellph@amazon.com"/>
    <x v="2"/>
    <s v="Ara"/>
    <s v="M"/>
    <n v="0.5"/>
    <n v="6.75"/>
    <n v="13.5"/>
    <x v="2"/>
    <s v="Medium"/>
    <x v="1"/>
    <m/>
  </r>
  <r>
    <s v="QTG-93823-843"/>
    <x v="4"/>
    <x v="2"/>
    <x v="651"/>
    <s v="46859-14212-FI"/>
    <s v="E-D-0.5"/>
    <n v="2"/>
    <s v="Chloris Sorrell"/>
    <s v="csorrellph@amazon.com"/>
    <x v="2"/>
    <s v="Exc"/>
    <s v="D"/>
    <n v="0.5"/>
    <n v="7.29"/>
    <n v="14.58"/>
    <x v="1"/>
    <s v="Dark"/>
    <x v="1"/>
    <m/>
  </r>
  <r>
    <s v="WFT-16178-396"/>
    <x v="9"/>
    <x v="3"/>
    <x v="249"/>
    <s v="33555-01585-RP"/>
    <s v="R-D-0.2"/>
    <n v="5"/>
    <s v="Quintina Heavyside"/>
    <s v="qheavysidepj@unc.edu"/>
    <x v="2"/>
    <s v="Rob"/>
    <s v="D"/>
    <n v="0.2"/>
    <n v="2.6849999999999996"/>
    <n v="13.424999999999997"/>
    <x v="0"/>
    <s v="Dark"/>
    <x v="0"/>
    <m/>
  </r>
  <r>
    <s v="ERC-54560-934"/>
    <x v="5"/>
    <x v="2"/>
    <x v="652"/>
    <s v="11932-85629-CU"/>
    <s v="R-D-2.5"/>
    <n v="2"/>
    <s v="Hadley Reuven"/>
    <s v="hreuvenpk@whitehouse.gov"/>
    <x v="1"/>
    <s v="Rob"/>
    <s v="D"/>
    <n v="2.5"/>
    <n v="20.584999999999997"/>
    <n v="41.169999999999995"/>
    <x v="0"/>
    <s v="Dark"/>
    <x v="1"/>
    <m/>
  </r>
  <r>
    <s v="RUK-78200-416"/>
    <x v="11"/>
    <x v="1"/>
    <x v="653"/>
    <s v="36192-07175-XC"/>
    <s v="L-D-0.2"/>
    <n v="2"/>
    <s v="Mitch Attwool"/>
    <s v="mattwoolpl@nba.com"/>
    <x v="2"/>
    <s v="Lib"/>
    <s v="D"/>
    <n v="0.2"/>
    <n v="3.8849999999999998"/>
    <n v="7.77"/>
    <x v="3"/>
    <s v="Dark"/>
    <x v="1"/>
    <m/>
  </r>
  <r>
    <s v="KHK-13105-388"/>
    <x v="8"/>
    <x v="2"/>
    <x v="177"/>
    <s v="46242-54946-ZW"/>
    <s v="A-M-1"/>
    <n v="2"/>
    <s v="Charin Maplethorp"/>
    <s v=""/>
    <x v="2"/>
    <s v="Ara"/>
    <s v="M"/>
    <n v="1"/>
    <n v="11.25"/>
    <n v="22.5"/>
    <x v="2"/>
    <s v="Medium"/>
    <x v="0"/>
    <m/>
  </r>
  <r>
    <s v="NJR-03699-189"/>
    <x v="7"/>
    <x v="0"/>
    <x v="22"/>
    <s v="95152-82155-VQ"/>
    <s v="E-D-2.5"/>
    <n v="1"/>
    <s v="Goldie Wynes"/>
    <s v="gwynespn@dagondesign.com"/>
    <x v="0"/>
    <s v="Exc"/>
    <s v="D"/>
    <n v="2.5"/>
    <n v="27.945"/>
    <n v="27.945"/>
    <x v="1"/>
    <s v="Dark"/>
    <x v="1"/>
    <m/>
  </r>
  <r>
    <s v="PJV-20427-019"/>
    <x v="0"/>
    <x v="1"/>
    <x v="508"/>
    <s v="13404-39127-WQ"/>
    <s v="A-L-2.5"/>
    <n v="3"/>
    <s v="Celie MacCourt"/>
    <s v="cmaccourtpo@amazon.com"/>
    <x v="0"/>
    <s v="Ara"/>
    <s v="L"/>
    <n v="2.5"/>
    <n v="29.784999999999997"/>
    <n v="89.35499999999999"/>
    <x v="2"/>
    <s v="Light"/>
    <x v="1"/>
    <m/>
  </r>
  <r>
    <s v="UGK-07613-982"/>
    <x v="2"/>
    <x v="2"/>
    <x v="654"/>
    <s v="57808-90533-UE"/>
    <s v="A-M-0.5"/>
    <n v="2"/>
    <s v="Derick Snow"/>
    <s v=""/>
    <x v="0"/>
    <s v="Ara"/>
    <s v="M"/>
    <n v="0.5"/>
    <n v="6.75"/>
    <n v="13.5"/>
    <x v="2"/>
    <s v="Medium"/>
    <x v="1"/>
    <m/>
  </r>
  <r>
    <s v="OLA-68289-577"/>
    <x v="1"/>
    <x v="3"/>
    <x v="524"/>
    <s v="40226-52317-IO"/>
    <s v="A-M-0.5"/>
    <n v="5"/>
    <s v="Evy Wilsone"/>
    <s v="ewilsonepq@eepurl.com"/>
    <x v="0"/>
    <s v="Ara"/>
    <s v="M"/>
    <n v="0.5"/>
    <n v="6.75"/>
    <n v="33.75"/>
    <x v="2"/>
    <s v="Medium"/>
    <x v="0"/>
    <m/>
  </r>
  <r>
    <s v="TNR-84447-052"/>
    <x v="4"/>
    <x v="0"/>
    <x v="655"/>
    <s v="34419-18068-AG"/>
    <s v="E-D-2.5"/>
    <n v="4"/>
    <s v="Dolores Duffie"/>
    <s v="dduffiepr@time.com"/>
    <x v="2"/>
    <s v="Exc"/>
    <s v="D"/>
    <n v="2.5"/>
    <n v="27.945"/>
    <n v="111.78"/>
    <x v="1"/>
    <s v="Dark"/>
    <x v="1"/>
    <m/>
  </r>
  <r>
    <s v="FBZ-64200-586"/>
    <x v="2"/>
    <x v="2"/>
    <x v="523"/>
    <s v="51738-61457-RS"/>
    <s v="E-M-2.5"/>
    <n v="2"/>
    <s v="Mathilda Matiasek"/>
    <s v="mmatiasekps@ucoz.ru"/>
    <x v="1"/>
    <s v="Exc"/>
    <s v="M"/>
    <n v="2.5"/>
    <n v="31.624999999999996"/>
    <n v="63.249999999999993"/>
    <x v="1"/>
    <s v="Medium"/>
    <x v="0"/>
    <m/>
  </r>
  <r>
    <s v="OBN-66334-505"/>
    <x v="11"/>
    <x v="3"/>
    <x v="656"/>
    <s v="86757-52367-ON"/>
    <s v="E-L-0.2"/>
    <n v="2"/>
    <s v="Jarred Camillo"/>
    <s v="jcamillopt@shinystat.com"/>
    <x v="2"/>
    <s v="Exc"/>
    <s v="L"/>
    <n v="0.2"/>
    <n v="4.4550000000000001"/>
    <n v="8.91"/>
    <x v="1"/>
    <s v="Light"/>
    <x v="0"/>
    <m/>
  </r>
  <r>
    <s v="NXM-89323-646"/>
    <x v="6"/>
    <x v="0"/>
    <x v="657"/>
    <s v="28158-93383-CK"/>
    <s v="E-D-1"/>
    <n v="1"/>
    <s v="Kameko Philbrick"/>
    <s v="kphilbrickpu@cdc.gov"/>
    <x v="0"/>
    <s v="Exc"/>
    <s v="D"/>
    <n v="1"/>
    <n v="12.15"/>
    <n v="12.15"/>
    <x v="1"/>
    <s v="Dark"/>
    <x v="0"/>
    <m/>
  </r>
  <r>
    <s v="NHI-23264-055"/>
    <x v="10"/>
    <x v="2"/>
    <x v="658"/>
    <s v="44799-09711-XW"/>
    <s v="A-D-0.5"/>
    <n v="2"/>
    <s v="Mallory Shrimpling"/>
    <s v=""/>
    <x v="0"/>
    <s v="Ara"/>
    <s v="D"/>
    <n v="0.5"/>
    <n v="5.97"/>
    <n v="11.94"/>
    <x v="2"/>
    <s v="Dark"/>
    <x v="0"/>
    <m/>
  </r>
  <r>
    <s v="EQH-53569-934"/>
    <x v="7"/>
    <x v="3"/>
    <x v="659"/>
    <s v="53667-91553-LT"/>
    <s v="E-M-1"/>
    <n v="4"/>
    <s v="Barnett Sillis"/>
    <s v="bsillispw@istockphoto.com"/>
    <x v="2"/>
    <s v="Exc"/>
    <s v="M"/>
    <n v="1"/>
    <n v="13.75"/>
    <n v="55"/>
    <x v="1"/>
    <s v="Medium"/>
    <x v="1"/>
    <m/>
  </r>
  <r>
    <s v="XKK-06692-189"/>
    <x v="9"/>
    <x v="1"/>
    <x v="558"/>
    <s v="86579-92122-OC"/>
    <s v="R-D-1"/>
    <n v="3"/>
    <s v="Brenn Dundredge"/>
    <s v=""/>
    <x v="1"/>
    <s v="Rob"/>
    <s v="D"/>
    <n v="1"/>
    <n v="8.9499999999999993"/>
    <n v="26.849999999999998"/>
    <x v="0"/>
    <s v="Dark"/>
    <x v="0"/>
    <m/>
  </r>
  <r>
    <s v="BYP-16005-016"/>
    <x v="3"/>
    <x v="1"/>
    <x v="660"/>
    <s v="01474-63436-TP"/>
    <s v="R-M-2.5"/>
    <n v="5"/>
    <s v="Read Cutts"/>
    <s v="rcuttspy@techcrunch.com"/>
    <x v="2"/>
    <s v="Rob"/>
    <s v="M"/>
    <n v="2.5"/>
    <n v="22.884999999999998"/>
    <n v="114.42499999999998"/>
    <x v="0"/>
    <s v="Medium"/>
    <x v="1"/>
    <m/>
  </r>
  <r>
    <s v="LWS-13938-905"/>
    <x v="11"/>
    <x v="3"/>
    <x v="661"/>
    <s v="90533-82440-EE"/>
    <s v="A-M-2.5"/>
    <n v="6"/>
    <s v="Michale Delves"/>
    <s v="mdelvespz@nature.com"/>
    <x v="0"/>
    <s v="Ara"/>
    <s v="M"/>
    <n v="2.5"/>
    <n v="25.874999999999996"/>
    <n v="155.24999999999997"/>
    <x v="2"/>
    <s v="Medium"/>
    <x v="0"/>
    <m/>
  </r>
  <r>
    <s v="OLH-95722-362"/>
    <x v="7"/>
    <x v="1"/>
    <x v="662"/>
    <s v="48553-69225-VX"/>
    <s v="L-D-0.5"/>
    <n v="3"/>
    <s v="Devland Gritton"/>
    <s v="dgrittonq0@nydailynews.com"/>
    <x v="1"/>
    <s v="Lib"/>
    <s v="D"/>
    <n v="0.5"/>
    <n v="7.77"/>
    <n v="23.31"/>
    <x v="3"/>
    <s v="Dark"/>
    <x v="0"/>
    <m/>
  </r>
  <r>
    <s v="OLH-95722-362"/>
    <x v="7"/>
    <x v="1"/>
    <x v="662"/>
    <s v="48553-69225-VX"/>
    <s v="R-M-2.5"/>
    <n v="4"/>
    <s v="Devland Gritton"/>
    <s v="dgrittonq0@nydailynews.com"/>
    <x v="1"/>
    <s v="Rob"/>
    <s v="M"/>
    <n v="2.5"/>
    <n v="22.884999999999998"/>
    <n v="91.539999999999992"/>
    <x v="0"/>
    <s v="Medium"/>
    <x v="0"/>
    <m/>
  </r>
  <r>
    <s v="KCW-50949-318"/>
    <x v="9"/>
    <x v="0"/>
    <x v="184"/>
    <s v="52374-27313-IV"/>
    <s v="E-L-1"/>
    <n v="5"/>
    <s v="Dell Gut"/>
    <s v="dgutq2@umich.edu"/>
    <x v="2"/>
    <s v="Exc"/>
    <s v="L"/>
    <n v="1"/>
    <n v="14.85"/>
    <n v="74.25"/>
    <x v="1"/>
    <s v="Light"/>
    <x v="0"/>
    <m/>
  </r>
  <r>
    <s v="JGZ-16947-591"/>
    <x v="10"/>
    <x v="1"/>
    <x v="663"/>
    <s v="14264-41252-SL"/>
    <s v="L-L-0.2"/>
    <n v="6"/>
    <s v="Willy Pummery"/>
    <s v="wpummeryq3@topsy.com"/>
    <x v="0"/>
    <s v="Lib"/>
    <s v="L"/>
    <n v="0.2"/>
    <n v="4.7549999999999999"/>
    <n v="28.53"/>
    <x v="3"/>
    <s v="Light"/>
    <x v="1"/>
    <m/>
  </r>
  <r>
    <s v="LXS-63326-144"/>
    <x v="5"/>
    <x v="1"/>
    <x v="334"/>
    <s v="35367-50483-AR"/>
    <s v="R-L-0.5"/>
    <n v="2"/>
    <s v="Geoffrey Siuda"/>
    <s v="gsiudaq4@nytimes.com"/>
    <x v="2"/>
    <s v="Rob"/>
    <s v="L"/>
    <n v="0.5"/>
    <n v="7.169999999999999"/>
    <n v="14.339999999999998"/>
    <x v="0"/>
    <s v="Light"/>
    <x v="0"/>
    <m/>
  </r>
  <r>
    <s v="CZG-86544-655"/>
    <x v="8"/>
    <x v="2"/>
    <x v="664"/>
    <s v="69443-77665-QW"/>
    <s v="A-L-0.5"/>
    <n v="2"/>
    <s v="Henderson Crowne"/>
    <s v="hcrowneq5@wufoo.com"/>
    <x v="1"/>
    <s v="Ara"/>
    <s v="L"/>
    <n v="0.5"/>
    <n v="7.77"/>
    <n v="15.54"/>
    <x v="2"/>
    <s v="Light"/>
    <x v="0"/>
    <m/>
  </r>
  <r>
    <s v="WFV-88138-247"/>
    <x v="0"/>
    <x v="1"/>
    <x v="24"/>
    <s v="63411-51758-QC"/>
    <s v="R-L-1"/>
    <n v="3"/>
    <s v="Vernor Pawsey"/>
    <s v="vpawseyq6@tiny.cc"/>
    <x v="0"/>
    <s v="Rob"/>
    <s v="L"/>
    <n v="1"/>
    <n v="11.95"/>
    <n v="35.849999999999994"/>
    <x v="0"/>
    <s v="Light"/>
    <x v="1"/>
    <m/>
  </r>
  <r>
    <s v="RFG-28227-288"/>
    <x v="1"/>
    <x v="2"/>
    <x v="12"/>
    <s v="68605-21835-UF"/>
    <s v="A-L-0.5"/>
    <n v="2"/>
    <s v="Augustin Waterhouse"/>
    <s v="awaterhouseq7@istockphoto.com"/>
    <x v="1"/>
    <s v="Ara"/>
    <s v="L"/>
    <n v="0.5"/>
    <n v="7.77"/>
    <n v="15.54"/>
    <x v="2"/>
    <s v="Light"/>
    <x v="1"/>
    <m/>
  </r>
  <r>
    <s v="QAK-77286-758"/>
    <x v="3"/>
    <x v="3"/>
    <x v="105"/>
    <s v="34786-30419-XY"/>
    <s v="R-L-0.5"/>
    <n v="5"/>
    <s v="Fanchon Haughian"/>
    <s v="fhaughianq8@1688.com"/>
    <x v="0"/>
    <s v="Rob"/>
    <s v="L"/>
    <n v="0.5"/>
    <n v="7.169999999999999"/>
    <n v="35.849999999999994"/>
    <x v="0"/>
    <s v="Light"/>
    <x v="1"/>
    <m/>
  </r>
  <r>
    <s v="CZD-56716-840"/>
    <x v="10"/>
    <x v="0"/>
    <x v="665"/>
    <s v="15456-29250-RU"/>
    <s v="L-D-2.5"/>
    <n v="4"/>
    <s v="Jaimie Hatz"/>
    <s v=""/>
    <x v="0"/>
    <s v="Lib"/>
    <s v="D"/>
    <n v="2.5"/>
    <n v="29.784999999999997"/>
    <n v="119.13999999999999"/>
    <x v="3"/>
    <s v="Dark"/>
    <x v="1"/>
    <m/>
  </r>
  <r>
    <s v="UBI-59229-277"/>
    <x v="0"/>
    <x v="0"/>
    <x v="44"/>
    <s v="00886-35803-FG"/>
    <s v="L-D-0.5"/>
    <n v="3"/>
    <s v="Edeline Edney"/>
    <s v=""/>
    <x v="1"/>
    <s v="Lib"/>
    <s v="D"/>
    <n v="0.5"/>
    <n v="7.77"/>
    <n v="23.31"/>
    <x v="3"/>
    <s v="Dark"/>
    <x v="1"/>
    <m/>
  </r>
  <r>
    <s v="WJJ-37489-898"/>
    <x v="8"/>
    <x v="1"/>
    <x v="171"/>
    <s v="31599-82152-AD"/>
    <s v="A-M-1"/>
    <n v="1"/>
    <s v="Rickie Faltin"/>
    <s v="rfaltinqb@topsy.com"/>
    <x v="2"/>
    <s v="Ara"/>
    <s v="M"/>
    <n v="1"/>
    <n v="11.25"/>
    <n v="11.25"/>
    <x v="2"/>
    <s v="Medium"/>
    <x v="1"/>
    <m/>
  </r>
  <r>
    <s v="ORX-57454-917"/>
    <x v="0"/>
    <x v="1"/>
    <x v="328"/>
    <s v="76209-39601-ZR"/>
    <s v="E-D-2.5"/>
    <n v="3"/>
    <s v="Gnni Cheeke"/>
    <s v="gcheekeqc@sitemeter.com"/>
    <x v="2"/>
    <s v="Exc"/>
    <s v="D"/>
    <n v="2.5"/>
    <n v="27.945"/>
    <n v="83.835000000000008"/>
    <x v="1"/>
    <s v="Dark"/>
    <x v="0"/>
    <m/>
  </r>
  <r>
    <s v="GRB-68838-629"/>
    <x v="0"/>
    <x v="1"/>
    <x v="648"/>
    <s v="15064-65241-HB"/>
    <s v="R-L-2.5"/>
    <n v="4"/>
    <s v="Gwenni Ratt"/>
    <s v="grattqd@phpbb.com"/>
    <x v="1"/>
    <s v="Rob"/>
    <s v="L"/>
    <n v="2.5"/>
    <n v="27.484999999999996"/>
    <n v="109.93999999999998"/>
    <x v="0"/>
    <s v="Light"/>
    <x v="1"/>
    <m/>
  </r>
  <r>
    <s v="SHT-04865-419"/>
    <x v="5"/>
    <x v="2"/>
    <x v="666"/>
    <s v="69215-90789-DL"/>
    <s v="R-L-0.2"/>
    <n v="2"/>
    <s v="Johnath Fairebrother"/>
    <s v=""/>
    <x v="0"/>
    <s v="Rob"/>
    <s v="L"/>
    <n v="0.2"/>
    <n v="3.5849999999999995"/>
    <n v="7.169999999999999"/>
    <x v="0"/>
    <s v="Light"/>
    <x v="0"/>
    <m/>
  </r>
  <r>
    <s v="UQI-28177-865"/>
    <x v="0"/>
    <x v="3"/>
    <x v="577"/>
    <s v="04317-46176-TB"/>
    <s v="R-L-0.2"/>
    <n v="6"/>
    <s v="Ingamar Eberlein"/>
    <s v="ieberleinqf@hc360.com"/>
    <x v="1"/>
    <s v="Rob"/>
    <s v="L"/>
    <n v="0.2"/>
    <n v="3.5849999999999995"/>
    <n v="21.509999999999998"/>
    <x v="0"/>
    <s v="Light"/>
    <x v="1"/>
    <m/>
  </r>
  <r>
    <s v="OIB-13664-879"/>
    <x v="3"/>
    <x v="1"/>
    <x v="114"/>
    <s v="04713-57765-KR"/>
    <s v="A-M-1"/>
    <n v="2"/>
    <s v="Jilly Dreng"/>
    <s v="jdrengqg@uiuc.edu"/>
    <x v="1"/>
    <s v="Ara"/>
    <s v="M"/>
    <n v="1"/>
    <n v="11.25"/>
    <n v="22.5"/>
    <x v="2"/>
    <s v="Medium"/>
    <x v="0"/>
    <m/>
  </r>
  <r>
    <s v="PJS-30996-485"/>
    <x v="4"/>
    <x v="2"/>
    <x v="4"/>
    <s v="86579-92122-OC"/>
    <s v="A-L-0.2"/>
    <n v="2"/>
    <s v="Brenn Dundredge"/>
    <s v=""/>
    <x v="1"/>
    <s v="Ara"/>
    <s v="L"/>
    <n v="0.2"/>
    <n v="3.8849999999999998"/>
    <n v="7.77"/>
    <x v="2"/>
    <s v="Light"/>
    <x v="0"/>
    <m/>
  </r>
  <r>
    <s v="HEL-86709-449"/>
    <x v="1"/>
    <x v="2"/>
    <x v="667"/>
    <s v="86579-92122-OC"/>
    <s v="E-D-2.5"/>
    <n v="2"/>
    <s v="Brenn Dundredge"/>
    <s v=""/>
    <x v="1"/>
    <s v="Exc"/>
    <s v="D"/>
    <n v="2.5"/>
    <n v="27.945"/>
    <n v="55.89"/>
    <x v="1"/>
    <s v="Dark"/>
    <x v="0"/>
    <m/>
  </r>
  <r>
    <s v="NCH-55389-562"/>
    <x v="8"/>
    <x v="0"/>
    <x v="110"/>
    <s v="86579-92122-OC"/>
    <s v="E-L-2.5"/>
    <n v="5"/>
    <s v="Brenn Dundredge"/>
    <s v=""/>
    <x v="1"/>
    <s v="Exc"/>
    <s v="L"/>
    <n v="2.5"/>
    <n v="34.154999999999994"/>
    <n v="170.77499999999998"/>
    <x v="1"/>
    <s v="Light"/>
    <x v="0"/>
    <m/>
  </r>
  <r>
    <s v="NCH-55389-562"/>
    <x v="8"/>
    <x v="0"/>
    <x v="110"/>
    <s v="86579-92122-OC"/>
    <s v="R-L-2.5"/>
    <n v="2"/>
    <s v="Brenn Dundredge"/>
    <s v=""/>
    <x v="1"/>
    <s v="Rob"/>
    <s v="L"/>
    <n v="2.5"/>
    <n v="27.484999999999996"/>
    <n v="54.969999999999992"/>
    <x v="0"/>
    <s v="Light"/>
    <x v="0"/>
    <m/>
  </r>
  <r>
    <s v="NCH-55389-562"/>
    <x v="8"/>
    <x v="0"/>
    <x v="110"/>
    <s v="86579-92122-OC"/>
    <s v="E-L-1"/>
    <n v="1"/>
    <s v="Brenn Dundredge"/>
    <s v=""/>
    <x v="1"/>
    <s v="Exc"/>
    <s v="L"/>
    <n v="1"/>
    <n v="14.85"/>
    <n v="14.85"/>
    <x v="1"/>
    <s v="Light"/>
    <x v="0"/>
    <m/>
  </r>
  <r>
    <s v="NCH-55389-562"/>
    <x v="8"/>
    <x v="0"/>
    <x v="110"/>
    <s v="86579-92122-OC"/>
    <s v="A-L-0.2"/>
    <n v="2"/>
    <s v="Brenn Dundredge"/>
    <s v=""/>
    <x v="1"/>
    <s v="Ara"/>
    <s v="L"/>
    <n v="0.2"/>
    <n v="3.8849999999999998"/>
    <n v="7.77"/>
    <x v="2"/>
    <s v="Light"/>
    <x v="0"/>
    <m/>
  </r>
  <r>
    <s v="GUG-45603-775"/>
    <x v="10"/>
    <x v="2"/>
    <x v="668"/>
    <s v="40959-32642-DN"/>
    <s v="L-L-0.2"/>
    <n v="2"/>
    <s v="Rhodie Strathern"/>
    <s v="rstrathernqn@devhub.com"/>
    <x v="2"/>
    <s v="Lib"/>
    <s v="L"/>
    <n v="0.2"/>
    <n v="4.7549999999999999"/>
    <n v="9.51"/>
    <x v="3"/>
    <s v="Light"/>
    <x v="0"/>
    <m/>
  </r>
  <r>
    <s v="KJB-98240-098"/>
    <x v="4"/>
    <x v="2"/>
    <x v="422"/>
    <s v="77746-08153-PM"/>
    <s v="L-L-1"/>
    <n v="2"/>
    <s v="Chad Miguel"/>
    <s v="cmiguelqo@exblog.jp"/>
    <x v="1"/>
    <s v="Lib"/>
    <s v="L"/>
    <n v="1"/>
    <n v="15.85"/>
    <n v="31.7"/>
    <x v="3"/>
    <s v="Light"/>
    <x v="0"/>
    <m/>
  </r>
  <r>
    <s v="JMS-48374-462"/>
    <x v="11"/>
    <x v="3"/>
    <x v="669"/>
    <s v="49667-96708-JL"/>
    <s v="A-D-2.5"/>
    <n v="2"/>
    <s v="Florinda Matusovsky"/>
    <s v=""/>
    <x v="0"/>
    <s v="Ara"/>
    <s v="D"/>
    <n v="2.5"/>
    <n v="22.884999999999998"/>
    <n v="45.769999999999996"/>
    <x v="2"/>
    <s v="Dark"/>
    <x v="0"/>
    <m/>
  </r>
  <r>
    <s v="YIT-15877-117"/>
    <x v="8"/>
    <x v="2"/>
    <x v="670"/>
    <s v="24155-79322-EQ"/>
    <s v="R-D-1"/>
    <n v="2"/>
    <s v="Morly Rocks"/>
    <s v="mrocksqq@exblog.jp"/>
    <x v="1"/>
    <s v="Rob"/>
    <s v="D"/>
    <n v="1"/>
    <n v="8.9499999999999993"/>
    <n v="17.899999999999999"/>
    <x v="0"/>
    <s v="Dark"/>
    <x v="0"/>
    <m/>
  </r>
  <r>
    <s v="YVK-82679-655"/>
    <x v="4"/>
    <x v="1"/>
    <x v="341"/>
    <s v="95342-88311-SF"/>
    <s v="R-M-0.5"/>
    <n v="4"/>
    <s v="Yuri Burrells"/>
    <s v="yburrellsqr@vinaora.com"/>
    <x v="2"/>
    <s v="Rob"/>
    <s v="M"/>
    <n v="0.5"/>
    <n v="5.97"/>
    <n v="23.88"/>
    <x v="0"/>
    <s v="Medium"/>
    <x v="0"/>
    <m/>
  </r>
  <r>
    <s v="TYH-81940-054"/>
    <x v="10"/>
    <x v="3"/>
    <x v="671"/>
    <s v="69374-08133-RI"/>
    <s v="E-L-0.2"/>
    <n v="5"/>
    <s v="Cleopatra Goodrum"/>
    <s v="cgoodrumqs@goodreads.com"/>
    <x v="2"/>
    <s v="Exc"/>
    <s v="L"/>
    <n v="0.2"/>
    <n v="4.4550000000000001"/>
    <n v="22.274999999999999"/>
    <x v="1"/>
    <s v="Light"/>
    <x v="1"/>
    <m/>
  </r>
  <r>
    <s v="HTY-30660-254"/>
    <x v="0"/>
    <x v="0"/>
    <x v="672"/>
    <s v="83844-95908-RX"/>
    <s v="R-M-1"/>
    <n v="3"/>
    <s v="Joey Jefferys"/>
    <s v="jjefferysqt@blog.com"/>
    <x v="0"/>
    <s v="Rob"/>
    <s v="M"/>
    <n v="1"/>
    <n v="9.9499999999999993"/>
    <n v="29.849999999999998"/>
    <x v="0"/>
    <s v="Medium"/>
    <x v="0"/>
    <m/>
  </r>
  <r>
    <s v="GPW-43956-761"/>
    <x v="4"/>
    <x v="0"/>
    <x v="673"/>
    <s v="09667-09231-YM"/>
    <s v="E-L-0.5"/>
    <n v="6"/>
    <s v="Bearnard Wardell"/>
    <s v="bwardellqu@adobe.com"/>
    <x v="2"/>
    <s v="Exc"/>
    <s v="L"/>
    <n v="0.5"/>
    <n v="8.91"/>
    <n v="53.46"/>
    <x v="1"/>
    <s v="Light"/>
    <x v="0"/>
    <m/>
  </r>
  <r>
    <s v="DWY-56352-412"/>
    <x v="10"/>
    <x v="1"/>
    <x v="674"/>
    <s v="55427-08059-DF"/>
    <s v="R-D-0.2"/>
    <n v="1"/>
    <s v="Zeke Walisiak"/>
    <s v="zwalisiakqv@ucsd.edu"/>
    <x v="1"/>
    <s v="Rob"/>
    <s v="D"/>
    <n v="0.2"/>
    <n v="2.6849999999999996"/>
    <n v="2.6849999999999996"/>
    <x v="0"/>
    <s v="Dark"/>
    <x v="0"/>
    <m/>
  </r>
  <r>
    <s v="PUH-55647-976"/>
    <x v="6"/>
    <x v="2"/>
    <x v="675"/>
    <s v="06624-54037-BQ"/>
    <s v="R-M-0.2"/>
    <n v="2"/>
    <s v="Wiley Leopold"/>
    <s v="wleopoldqw@blogspot.com"/>
    <x v="0"/>
    <s v="Rob"/>
    <s v="M"/>
    <n v="0.2"/>
    <n v="2.9849999999999999"/>
    <n v="5.97"/>
    <x v="0"/>
    <s v="Medium"/>
    <x v="1"/>
    <m/>
  </r>
  <r>
    <s v="DTB-71371-705"/>
    <x v="2"/>
    <x v="0"/>
    <x v="539"/>
    <s v="48544-90737-AZ"/>
    <s v="L-D-1"/>
    <n v="1"/>
    <s v="Chiarra Shalders"/>
    <s v="cshaldersqx@cisco.com"/>
    <x v="2"/>
    <s v="Lib"/>
    <s v="D"/>
    <n v="1"/>
    <n v="12.95"/>
    <n v="12.95"/>
    <x v="3"/>
    <s v="Dark"/>
    <x v="0"/>
    <m/>
  </r>
  <r>
    <s v="ZDC-64769-740"/>
    <x v="0"/>
    <x v="0"/>
    <x v="676"/>
    <s v="79463-01597-FQ"/>
    <s v="E-M-0.5"/>
    <n v="1"/>
    <s v="Sharl Southerill"/>
    <s v=""/>
    <x v="2"/>
    <s v="Exc"/>
    <s v="M"/>
    <n v="0.5"/>
    <n v="8.25"/>
    <n v="8.25"/>
    <x v="1"/>
    <s v="Medium"/>
    <x v="1"/>
    <m/>
  </r>
  <r>
    <s v="TED-81959-419"/>
    <x v="3"/>
    <x v="0"/>
    <x v="677"/>
    <s v="27702-50024-XC"/>
    <s v="A-L-2.5"/>
    <n v="5"/>
    <s v="Noni Furber"/>
    <s v="nfurberqz@jugem.jp"/>
    <x v="1"/>
    <s v="Ara"/>
    <s v="L"/>
    <n v="2.5"/>
    <n v="29.784999999999997"/>
    <n v="148.92499999999998"/>
    <x v="2"/>
    <s v="Light"/>
    <x v="1"/>
    <m/>
  </r>
  <r>
    <s v="FDO-25756-141"/>
    <x v="3"/>
    <x v="1"/>
    <x v="629"/>
    <s v="57360-46846-NS"/>
    <s v="A-L-2.5"/>
    <n v="3"/>
    <s v="Dinah Crutcher"/>
    <s v=""/>
    <x v="1"/>
    <s v="Ara"/>
    <s v="L"/>
    <n v="2.5"/>
    <n v="29.784999999999997"/>
    <n v="89.35499999999999"/>
    <x v="2"/>
    <s v="Light"/>
    <x v="0"/>
    <m/>
  </r>
  <r>
    <s v="HKN-31467-517"/>
    <x v="7"/>
    <x v="1"/>
    <x v="662"/>
    <s v="84045-66771-SL"/>
    <s v="L-M-1"/>
    <n v="6"/>
    <s v="Charlean Keave"/>
    <s v="ckeaver1@ucoz.com"/>
    <x v="0"/>
    <s v="Lib"/>
    <s v="M"/>
    <n v="1"/>
    <n v="14.55"/>
    <n v="87.300000000000011"/>
    <x v="3"/>
    <s v="Medium"/>
    <x v="1"/>
    <m/>
  </r>
  <r>
    <s v="POF-29666-012"/>
    <x v="8"/>
    <x v="0"/>
    <x v="102"/>
    <s v="46885-00260-TL"/>
    <s v="R-D-0.5"/>
    <n v="1"/>
    <s v="Sada Roseborough"/>
    <s v="sroseboroughr2@virginia.edu"/>
    <x v="2"/>
    <s v="Rob"/>
    <s v="D"/>
    <n v="0.5"/>
    <n v="5.3699999999999992"/>
    <n v="5.3699999999999992"/>
    <x v="0"/>
    <s v="Dark"/>
    <x v="0"/>
    <m/>
  </r>
  <r>
    <s v="IRX-59256-644"/>
    <x v="9"/>
    <x v="1"/>
    <x v="678"/>
    <s v="96446-62142-EN"/>
    <s v="A-D-0.2"/>
    <n v="3"/>
    <s v="Clayton Kingwell"/>
    <s v="ckingwellr3@squarespace.com"/>
    <x v="1"/>
    <s v="Ara"/>
    <s v="D"/>
    <n v="0.2"/>
    <n v="2.9849999999999999"/>
    <n v="8.9550000000000001"/>
    <x v="2"/>
    <s v="Dark"/>
    <x v="0"/>
    <m/>
  </r>
  <r>
    <s v="LTN-89139-350"/>
    <x v="1"/>
    <x v="0"/>
    <x v="679"/>
    <s v="07756-71018-GU"/>
    <s v="R-L-2.5"/>
    <n v="5"/>
    <s v="Kacy Canto"/>
    <s v="kcantor4@gmpg.org"/>
    <x v="0"/>
    <s v="Rob"/>
    <s v="L"/>
    <n v="2.5"/>
    <n v="27.484999999999996"/>
    <n v="137.42499999999998"/>
    <x v="0"/>
    <s v="Light"/>
    <x v="0"/>
    <m/>
  </r>
  <r>
    <s v="TXF-79780-017"/>
    <x v="2"/>
    <x v="3"/>
    <x v="112"/>
    <s v="92048-47813-QB"/>
    <s v="R-L-1"/>
    <n v="5"/>
    <s v="Mab Blakemore"/>
    <s v="mblakemorer5@nsw.gov.au"/>
    <x v="0"/>
    <s v="Rob"/>
    <s v="L"/>
    <n v="1"/>
    <n v="11.95"/>
    <n v="59.75"/>
    <x v="0"/>
    <s v="Light"/>
    <x v="1"/>
    <m/>
  </r>
  <r>
    <s v="ALM-80762-974"/>
    <x v="6"/>
    <x v="3"/>
    <x v="55"/>
    <s v="84045-66771-SL"/>
    <s v="A-L-0.5"/>
    <n v="3"/>
    <s v="Charlean Keave"/>
    <s v="ckeaver1@ucoz.com"/>
    <x v="0"/>
    <s v="Ara"/>
    <s v="L"/>
    <n v="0.5"/>
    <n v="7.77"/>
    <n v="23.31"/>
    <x v="2"/>
    <s v="Light"/>
    <x v="1"/>
    <m/>
  </r>
  <r>
    <s v="NXF-15738-707"/>
    <x v="4"/>
    <x v="3"/>
    <x v="680"/>
    <s v="28699-16256-XV"/>
    <s v="R-D-0.5"/>
    <n v="2"/>
    <s v="Javier Causnett"/>
    <s v=""/>
    <x v="2"/>
    <s v="Rob"/>
    <s v="D"/>
    <n v="0.5"/>
    <n v="5.3699999999999992"/>
    <n v="10.739999999999998"/>
    <x v="0"/>
    <s v="Dark"/>
    <x v="1"/>
    <m/>
  </r>
  <r>
    <s v="MVV-19034-198"/>
    <x v="5"/>
    <x v="3"/>
    <x v="94"/>
    <s v="98476-63654-CG"/>
    <s v="E-D-2.5"/>
    <n v="6"/>
    <s v="Demetris Micheli"/>
    <s v=""/>
    <x v="0"/>
    <s v="Exc"/>
    <s v="D"/>
    <n v="2.5"/>
    <n v="27.945"/>
    <n v="167.67000000000002"/>
    <x v="1"/>
    <s v="Dark"/>
    <x v="0"/>
    <m/>
  </r>
  <r>
    <s v="KUX-19632-830"/>
    <x v="2"/>
    <x v="1"/>
    <x v="160"/>
    <s v="55409-07759-YG"/>
    <s v="E-D-0.2"/>
    <n v="6"/>
    <s v="Chloette Bernardot"/>
    <s v="cbernardotr9@wix.com"/>
    <x v="2"/>
    <s v="Exc"/>
    <s v="D"/>
    <n v="0.2"/>
    <n v="3.645"/>
    <n v="21.87"/>
    <x v="1"/>
    <s v="Dark"/>
    <x v="0"/>
    <m/>
  </r>
  <r>
    <s v="SNZ-44595-152"/>
    <x v="3"/>
    <x v="2"/>
    <x v="681"/>
    <s v="06136-65250-PG"/>
    <s v="R-L-1"/>
    <n v="2"/>
    <s v="Kim Kemery"/>
    <s v="kkemeryra@t.co"/>
    <x v="0"/>
    <s v="Rob"/>
    <s v="L"/>
    <n v="1"/>
    <n v="11.95"/>
    <n v="23.9"/>
    <x v="0"/>
    <s v="Light"/>
    <x v="0"/>
    <m/>
  </r>
  <r>
    <s v="GQA-37241-629"/>
    <x v="4"/>
    <x v="3"/>
    <x v="502"/>
    <s v="08405-33165-BS"/>
    <s v="A-M-0.2"/>
    <n v="2"/>
    <s v="Fanchette Parlot"/>
    <s v="fparlotrb@forbes.com"/>
    <x v="1"/>
    <s v="Ara"/>
    <s v="M"/>
    <n v="0.2"/>
    <n v="3.375"/>
    <n v="6.75"/>
    <x v="2"/>
    <s v="Medium"/>
    <x v="0"/>
    <m/>
  </r>
  <r>
    <s v="WVV-79948-067"/>
    <x v="4"/>
    <x v="1"/>
    <x v="682"/>
    <s v="66070-30559-WI"/>
    <s v="E-M-2.5"/>
    <n v="1"/>
    <s v="Ramon Cheak"/>
    <s v="rcheakrc@tripadvisor.com"/>
    <x v="2"/>
    <s v="Exc"/>
    <s v="M"/>
    <n v="2.5"/>
    <n v="31.624999999999996"/>
    <n v="31.624999999999996"/>
    <x v="1"/>
    <s v="Medium"/>
    <x v="0"/>
    <m/>
  </r>
  <r>
    <s v="LHX-81117-166"/>
    <x v="9"/>
    <x v="1"/>
    <x v="683"/>
    <s v="01282-28364-RZ"/>
    <s v="R-L-1"/>
    <n v="4"/>
    <s v="Koressa O'Geneay"/>
    <s v="kogeneayrd@utexas.edu"/>
    <x v="0"/>
    <s v="Rob"/>
    <s v="L"/>
    <n v="1"/>
    <n v="11.95"/>
    <n v="47.8"/>
    <x v="0"/>
    <s v="Light"/>
    <x v="1"/>
    <m/>
  </r>
  <r>
    <s v="GCD-75444-320"/>
    <x v="5"/>
    <x v="3"/>
    <x v="594"/>
    <s v="51277-93873-RP"/>
    <s v="L-M-2.5"/>
    <n v="1"/>
    <s v="Claudell Ayre"/>
    <s v="cayrere@symantec.com"/>
    <x v="0"/>
    <s v="Lib"/>
    <s v="M"/>
    <n v="2.5"/>
    <n v="33.464999999999996"/>
    <n v="33.464999999999996"/>
    <x v="3"/>
    <s v="Medium"/>
    <x v="1"/>
    <m/>
  </r>
  <r>
    <s v="SGA-30059-217"/>
    <x v="10"/>
    <x v="1"/>
    <x v="389"/>
    <s v="84405-83364-DG"/>
    <s v="A-D-0.5"/>
    <n v="5"/>
    <s v="Lorianne Kyneton"/>
    <s v="lkynetonrf@macromedia.com"/>
    <x v="2"/>
    <s v="Ara"/>
    <s v="D"/>
    <n v="0.5"/>
    <n v="5.97"/>
    <n v="29.849999999999998"/>
    <x v="2"/>
    <s v="Dark"/>
    <x v="0"/>
    <m/>
  </r>
  <r>
    <s v="GNL-98714-885"/>
    <x v="6"/>
    <x v="3"/>
    <x v="583"/>
    <s v="83731-53280-YC"/>
    <s v="R-M-1"/>
    <n v="3"/>
    <s v="Adele McFayden"/>
    <s v=""/>
    <x v="2"/>
    <s v="Rob"/>
    <s v="M"/>
    <n v="1"/>
    <n v="9.9499999999999993"/>
    <n v="29.849999999999998"/>
    <x v="0"/>
    <s v="Medium"/>
    <x v="0"/>
    <m/>
  </r>
  <r>
    <s v="OQA-93249-841"/>
    <x v="8"/>
    <x v="0"/>
    <x v="647"/>
    <s v="03917-13632-KC"/>
    <s v="A-M-2.5"/>
    <n v="6"/>
    <s v="Herta Layne"/>
    <s v=""/>
    <x v="0"/>
    <s v="Ara"/>
    <s v="M"/>
    <n v="2.5"/>
    <n v="25.874999999999996"/>
    <n v="155.24999999999997"/>
    <x v="2"/>
    <s v="Medium"/>
    <x v="0"/>
    <m/>
  </r>
  <r>
    <s v="DUV-12075-132"/>
    <x v="1"/>
    <x v="2"/>
    <x v="366"/>
    <s v="62494-09113-RP"/>
    <s v="E-D-0.2"/>
    <n v="2"/>
    <s v="Marguerite Graves"/>
    <s v=""/>
    <x v="1"/>
    <s v="Exc"/>
    <s v="D"/>
    <n v="0.2"/>
    <n v="3.645"/>
    <n v="7.29"/>
    <x v="1"/>
    <s v="Dark"/>
    <x v="1"/>
    <m/>
  </r>
  <r>
    <s v="DUV-12075-132"/>
    <x v="1"/>
    <x v="2"/>
    <x v="366"/>
    <s v="62494-09113-RP"/>
    <s v="L-D-0.5"/>
    <n v="2"/>
    <s v="Marguerite Graves"/>
    <s v=""/>
    <x v="1"/>
    <s v="Lib"/>
    <s v="D"/>
    <n v="0.5"/>
    <n v="7.77"/>
    <n v="15.54"/>
    <x v="3"/>
    <s v="Dark"/>
    <x v="1"/>
    <m/>
  </r>
  <r>
    <s v="KPO-24942-184"/>
    <x v="6"/>
    <x v="1"/>
    <x v="684"/>
    <s v="70567-65133-CN"/>
    <s v="L-L-2.5"/>
    <n v="3"/>
    <s v="Desdemona Eye"/>
    <s v=""/>
    <x v="2"/>
    <s v="Lib"/>
    <s v="L"/>
    <n v="2.5"/>
    <n v="36.454999999999998"/>
    <n v="109.36499999999999"/>
    <x v="3"/>
    <s v="Light"/>
    <x v="1"/>
    <m/>
  </r>
  <r>
    <s v="SRJ-79353-838"/>
    <x v="9"/>
    <x v="1"/>
    <x v="506"/>
    <s v="77869-81373-AY"/>
    <s v="A-L-1"/>
    <n v="6"/>
    <s v="Margarette Sterland"/>
    <s v=""/>
    <x v="0"/>
    <s v="Ara"/>
    <s v="L"/>
    <n v="1"/>
    <n v="12.95"/>
    <n v="77.699999999999989"/>
    <x v="2"/>
    <s v="Light"/>
    <x v="1"/>
    <m/>
  </r>
  <r>
    <s v="XBV-40336-071"/>
    <x v="10"/>
    <x v="1"/>
    <x v="685"/>
    <s v="38536-98293-JZ"/>
    <s v="A-D-0.2"/>
    <n v="3"/>
    <s v="Catharine Scoines"/>
    <s v=""/>
    <x v="1"/>
    <s v="Ara"/>
    <s v="D"/>
    <n v="0.2"/>
    <n v="2.9849999999999999"/>
    <n v="8.9550000000000001"/>
    <x v="2"/>
    <s v="Dark"/>
    <x v="1"/>
    <m/>
  </r>
  <r>
    <s v="RLM-96511-467"/>
    <x v="4"/>
    <x v="3"/>
    <x v="191"/>
    <s v="43014-53743-XK"/>
    <s v="R-L-2.5"/>
    <n v="1"/>
    <s v="Jennica Tewelson"/>
    <s v="jtewelsonrn@samsung.com"/>
    <x v="0"/>
    <s v="Rob"/>
    <s v="L"/>
    <n v="2.5"/>
    <n v="27.484999999999996"/>
    <n v="27.484999999999996"/>
    <x v="0"/>
    <s v="Light"/>
    <x v="1"/>
    <m/>
  </r>
  <r>
    <s v="AEZ-13242-456"/>
    <x v="5"/>
    <x v="2"/>
    <x v="686"/>
    <s v="62494-09113-RP"/>
    <s v="R-M-0.5"/>
    <n v="2"/>
    <s v="Marguerite Graves"/>
    <s v=""/>
    <x v="1"/>
    <s v="Rob"/>
    <s v="M"/>
    <n v="0.5"/>
    <n v="5.97"/>
    <n v="11.94"/>
    <x v="0"/>
    <s v="Medium"/>
    <x v="1"/>
    <m/>
  </r>
  <r>
    <s v="UME-75640-698"/>
    <x v="7"/>
    <x v="0"/>
    <x v="687"/>
    <s v="62494-09113-RP"/>
    <s v="A-M-0.5"/>
    <n v="4"/>
    <s v="Marguerite Graves"/>
    <s v=""/>
    <x v="1"/>
    <s v="Ara"/>
    <s v="M"/>
    <n v="0.5"/>
    <n v="6.75"/>
    <n v="27"/>
    <x v="2"/>
    <s v="Medium"/>
    <x v="1"/>
    <m/>
  </r>
  <r>
    <s v="GJC-66474-557"/>
    <x v="3"/>
    <x v="1"/>
    <x v="629"/>
    <s v="64965-78386-MY"/>
    <s v="A-D-1"/>
    <n v="1"/>
    <s v="Nicolina Jenny"/>
    <s v="njennyrq@bigcartel.com"/>
    <x v="0"/>
    <s v="Ara"/>
    <s v="D"/>
    <n v="1"/>
    <n v="9.9499999999999993"/>
    <n v="9.9499999999999993"/>
    <x v="2"/>
    <s v="Dark"/>
    <x v="1"/>
    <m/>
  </r>
  <r>
    <s v="IRV-20769-219"/>
    <x v="7"/>
    <x v="3"/>
    <x v="688"/>
    <s v="77131-58092-GE"/>
    <s v="E-M-0.2"/>
    <n v="3"/>
    <s v="Vidovic Antonelli"/>
    <s v=""/>
    <x v="2"/>
    <s v="Exc"/>
    <s v="M"/>
    <n v="0.2"/>
    <n v="4.125"/>
    <n v="12.375"/>
    <x v="1"/>
    <s v="Mediu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26DC6D-E3D2-164C-B0F8-32E98CE30B5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M3:AO5" firstHeaderRow="0" firstDataRow="1" firstDataCol="1"/>
  <pivotFields count="21">
    <pivotField dataField="1" compact="0" outline="0" showAll="0" defaultSubtotal="0"/>
    <pivotField compact="0" outline="0" subtotalTop="0" showAll="0" defaultSubtotal="0"/>
    <pivotField compact="0" outline="0" subtotalTop="0" showAll="0" defaultSubtotal="0">
      <items count="4">
        <item x="0"/>
        <item x="3"/>
        <item x="1"/>
        <item x="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compact="0" numFmtId="167" outline="0" showAll="0" defaultSubtotal="0"/>
    <pivotField compact="0" outline="0" showAll="0" defaultSubtotal="0"/>
    <pivotField compact="0" outline="0" showAll="0" defaultSubtotal="0"/>
    <pivotField axis="axisRow"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17"/>
  </rowFields>
  <rowItems count="2">
    <i>
      <x/>
    </i>
    <i>
      <x v="1"/>
    </i>
  </rowItems>
  <colFields count="1">
    <field x="-2"/>
  </colFields>
  <colItems count="2">
    <i>
      <x/>
    </i>
    <i i="1">
      <x v="1"/>
    </i>
  </colItems>
  <dataFields count="2">
    <dataField name="Count of Order ID" fld="0" subtotal="count" baseField="0" baseItem="0"/>
    <dataField name="Count of Order ID2" fld="0" subtotal="count" showDataAs="percentOfCol" baseField="0" baseItem="0" numFmtId="10"/>
  </dataFields>
  <formats count="2">
    <format dxfId="15">
      <pivotArea outline="0" collapsedLevelsAreSubtotals="1" fieldPosition="0"/>
    </format>
    <format dxfId="14">
      <pivotArea outline="0" fieldPosition="0">
        <references count="1">
          <reference field="4294967294" count="1">
            <x v="1"/>
          </reference>
        </references>
      </pivotArea>
    </format>
  </formats>
  <chartFormats count="18">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pivotArea type="data" outline="0" fieldPosition="0">
        <references count="2">
          <reference field="4294967294" count="1" selected="0">
            <x v="1"/>
          </reference>
          <reference field="17" count="1" selected="0">
            <x v="0"/>
          </reference>
        </references>
      </pivotArea>
    </chartFormat>
    <chartFormat chart="12" format="3">
      <pivotArea type="data" outline="0" fieldPosition="0">
        <references count="2">
          <reference field="4294967294" count="1" selected="0">
            <x v="0"/>
          </reference>
          <reference field="17" count="1" selected="0">
            <x v="0"/>
          </reference>
        </references>
      </pivotArea>
    </chartFormat>
    <chartFormat chart="12" format="4">
      <pivotArea type="data" outline="0" fieldPosition="0">
        <references count="2">
          <reference field="4294967294" count="1" selected="0">
            <x v="1"/>
          </reference>
          <reference field="17" count="1" selected="0">
            <x v="1"/>
          </reference>
        </references>
      </pivotArea>
    </chartFormat>
    <chartFormat chart="12" format="5">
      <pivotArea type="data" outline="0" fieldPosition="0">
        <references count="2">
          <reference field="4294967294" count="1" selected="0">
            <x v="0"/>
          </reference>
          <reference field="1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17" count="1" selected="0">
            <x v="0"/>
          </reference>
        </references>
      </pivotArea>
    </chartFormat>
    <chartFormat chart="13" format="8">
      <pivotArea type="data" outline="0" fieldPosition="0">
        <references count="2">
          <reference field="4294967294" count="1" selected="0">
            <x v="0"/>
          </reference>
          <reference field="17" count="1" selected="0">
            <x v="1"/>
          </reference>
        </references>
      </pivotArea>
    </chartFormat>
    <chartFormat chart="13" format="9" series="1">
      <pivotArea type="data" outline="0" fieldPosition="0">
        <references count="1">
          <reference field="4294967294" count="1" selected="0">
            <x v="1"/>
          </reference>
        </references>
      </pivotArea>
    </chartFormat>
    <chartFormat chart="13" format="10">
      <pivotArea type="data" outline="0" fieldPosition="0">
        <references count="2">
          <reference field="4294967294" count="1" selected="0">
            <x v="1"/>
          </reference>
          <reference field="17" count="1" selected="0">
            <x v="0"/>
          </reference>
        </references>
      </pivotArea>
    </chartFormat>
    <chartFormat chart="13" format="11">
      <pivotArea type="data" outline="0" fieldPosition="0">
        <references count="2">
          <reference field="4294967294" count="1" selected="0">
            <x v="1"/>
          </reference>
          <reference field="17" count="1" selected="0">
            <x v="1"/>
          </reference>
        </references>
      </pivotArea>
    </chartFormat>
    <chartFormat chart="14" format="18" series="1">
      <pivotArea type="data" outline="0" fieldPosition="0">
        <references count="1">
          <reference field="4294967294" count="1" selected="0">
            <x v="0"/>
          </reference>
        </references>
      </pivotArea>
    </chartFormat>
    <chartFormat chart="14" format="19">
      <pivotArea type="data" outline="0" fieldPosition="0">
        <references count="2">
          <reference field="4294967294" count="1" selected="0">
            <x v="0"/>
          </reference>
          <reference field="17" count="1" selected="0">
            <x v="0"/>
          </reference>
        </references>
      </pivotArea>
    </chartFormat>
    <chartFormat chart="14" format="20">
      <pivotArea type="data" outline="0" fieldPosition="0">
        <references count="2">
          <reference field="4294967294" count="1" selected="0">
            <x v="0"/>
          </reference>
          <reference field="17" count="1" selected="0">
            <x v="1"/>
          </reference>
        </references>
      </pivotArea>
    </chartFormat>
    <chartFormat chart="14" format="21" series="1">
      <pivotArea type="data" outline="0" fieldPosition="0">
        <references count="1">
          <reference field="4294967294" count="1" selected="0">
            <x v="1"/>
          </reference>
        </references>
      </pivotArea>
    </chartFormat>
    <chartFormat chart="14" format="22">
      <pivotArea type="data" outline="0" fieldPosition="0">
        <references count="2">
          <reference field="4294967294" count="1" selected="0">
            <x v="1"/>
          </reference>
          <reference field="17" count="1" selected="0">
            <x v="0"/>
          </reference>
        </references>
      </pivotArea>
    </chartFormat>
    <chartFormat chart="14" format="23">
      <pivotArea type="data" outline="0" fieldPosition="0">
        <references count="2">
          <reference field="4294967294" count="1" selected="0">
            <x v="1"/>
          </reference>
          <reference field="1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0D2009-2204-0B40-9EC0-5FCD07CC6F6D}"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X3:AZ18" firstHeaderRow="0" firstDataRow="1" firstDataCol="1"/>
  <pivotFields count="21">
    <pivotField showAll="0"/>
    <pivotField showAll="0"/>
    <pivotField showAll="0">
      <items count="5">
        <item x="0"/>
        <item x="3"/>
        <item x="1"/>
        <item x="2"/>
        <item t="default"/>
      </items>
    </pivotField>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6">
        <item x="1"/>
        <item x="2"/>
        <item m="1" x="3"/>
        <item m="1" x="4"/>
        <item x="0"/>
        <item t="default"/>
      </items>
    </pivotField>
    <pivotField showAll="0"/>
    <pivotField showAll="0"/>
    <pivotField numFmtId="166" showAll="0"/>
    <pivotField numFmtId="167" showAll="0"/>
    <pivotField dataField="1" numFmtId="167" showAll="0"/>
    <pivotField axis="axisRow" showAll="0">
      <items count="5">
        <item x="2"/>
        <item x="1"/>
        <item x="3"/>
        <item x="0"/>
        <item t="default"/>
      </items>
    </pivotField>
    <pivotField showAll="0"/>
    <pivotField showAll="0">
      <items count="3">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s>
  <rowFields count="2">
    <field x="9"/>
    <field x="15"/>
  </rowFields>
  <rowItems count="15">
    <i>
      <x/>
    </i>
    <i r="1">
      <x/>
    </i>
    <i r="1">
      <x v="1"/>
    </i>
    <i r="1">
      <x v="2"/>
    </i>
    <i r="1">
      <x v="3"/>
    </i>
    <i>
      <x v="1"/>
    </i>
    <i r="1">
      <x/>
    </i>
    <i r="1">
      <x v="1"/>
    </i>
    <i r="1">
      <x v="2"/>
    </i>
    <i r="1">
      <x v="3"/>
    </i>
    <i>
      <x v="4"/>
    </i>
    <i r="1">
      <x/>
    </i>
    <i r="1">
      <x v="1"/>
    </i>
    <i r="1">
      <x v="2"/>
    </i>
    <i r="1">
      <x v="3"/>
    </i>
  </rowItems>
  <colFields count="1">
    <field x="-2"/>
  </colFields>
  <colItems count="2">
    <i>
      <x/>
    </i>
    <i i="1">
      <x v="1"/>
    </i>
  </colItems>
  <dataFields count="2">
    <dataField name="Sum of Sales" fld="14" baseField="0" baseItem="0"/>
    <dataField name="Sum of Sales2" fld="14" showDataAs="percentOfCol" baseField="0" baseItem="0" numFmtId="10"/>
  </dataFields>
  <formats count="2">
    <format dxfId="17">
      <pivotArea outline="0" collapsedLevelsAreSubtotals="1" fieldPosition="0"/>
    </format>
    <format dxfId="16">
      <pivotArea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678A65-02E9-DC4F-B910-32EC29C18DA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R3:S4" firstHeaderRow="0" firstDataRow="1" firstDataCol="0"/>
  <pivotFields count="21">
    <pivotField compact="0" outline="0" showAll="0" defaultSubtotal="0"/>
    <pivotField compact="0" outline="0" subtotalTop="0" showAll="0" defaultSubtotal="0"/>
    <pivotField compact="0" outline="0" subtotalTop="0" showAll="0" defaultSubtotal="0">
      <items count="4">
        <item x="0"/>
        <item x="3"/>
        <item x="1"/>
        <item x="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dataField="1"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Items count="1">
    <i/>
  </rowItems>
  <colFields count="1">
    <field x="-2"/>
  </colFields>
  <colItems count="2">
    <i>
      <x/>
    </i>
    <i i="1">
      <x v="1"/>
    </i>
  </colItems>
  <dataFields count="2">
    <dataField name="Sum of Sales" fld="14" baseField="15" baseItem="2" numFmtId="3"/>
    <dataField name="Sum of Target Sales" fld="18" baseField="0" baseItem="0" numFmtId="168"/>
  </dataFields>
  <formats count="1">
    <format dxfId="18">
      <pivotArea outline="0" fieldPosition="0">
        <references count="1">
          <reference field="4294967294" count="1" selected="0">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A3:D6" firstHeaderRow="0" firstDataRow="1" firstDataCol="1"/>
  <pivotFields count="21">
    <pivotField compact="0" outline="0" showAll="0" defaultSubtotal="0"/>
    <pivotField compact="0" outline="0" subtotalTop="0" showAll="0" defaultSubtotal="0"/>
    <pivotField compact="0" outline="0" subtotalTop="0" showAll="0" defaultSubtotal="0">
      <items count="4">
        <item x="0"/>
        <item x="3"/>
        <item x="1"/>
        <item x="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axis="axisRow" compact="0" outline="0" showAll="0" defaultSubtotal="0">
      <items count="5">
        <item m="1" x="3"/>
        <item m="1" x="4"/>
        <item x="0"/>
        <item x="1"/>
        <item x="2"/>
      </items>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9"/>
  </rowFields>
  <rowItems count="3">
    <i>
      <x v="2"/>
    </i>
    <i>
      <x v="3"/>
    </i>
    <i>
      <x v="4"/>
    </i>
  </rowItems>
  <colFields count="1">
    <field x="-2"/>
  </colFields>
  <colItems count="3">
    <i>
      <x/>
    </i>
    <i i="1">
      <x v="1"/>
    </i>
    <i i="2">
      <x v="2"/>
    </i>
  </colItems>
  <dataFields count="3">
    <dataField name="Sum of Sales" fld="14" baseField="15" baseItem="2" numFmtId="3"/>
    <dataField name="Sum of Sales2" fld="14" showDataAs="percentOfCol" baseField="0" baseItem="0" numFmtId="10"/>
    <dataField name="Sum of Quantity2" fld="6" showDataAs="percentOfCol" baseField="0"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3ABFF9-0352-4E4B-96BC-C5973E98887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D3:AF7" firstHeaderRow="0" firstDataRow="1" firstDataCol="1"/>
  <pivotFields count="21">
    <pivotField compact="0" outline="0" showAll="0" defaultSubtotal="0"/>
    <pivotField compact="0" outline="0" subtotalTop="0" showAll="0" defaultSubtotal="0"/>
    <pivotField compact="0" outline="0" subtotalTop="0" showAll="0" defaultSubtotal="0">
      <items count="4">
        <item x="0"/>
        <item x="3"/>
        <item x="1"/>
        <item x="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axis="axisRow" dataField="1" compact="0" outline="0" showAll="0" defaultSubtotal="0">
      <items count="4">
        <item x="2"/>
        <item x="1"/>
        <item x="3"/>
        <item x="0"/>
      </items>
    </pivotField>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15"/>
  </rowFields>
  <rowItems count="4">
    <i>
      <x/>
    </i>
    <i>
      <x v="1"/>
    </i>
    <i>
      <x v="2"/>
    </i>
    <i>
      <x v="3"/>
    </i>
  </rowItems>
  <colFields count="1">
    <field x="-2"/>
  </colFields>
  <colItems count="2">
    <i>
      <x/>
    </i>
    <i i="1">
      <x v="1"/>
    </i>
  </colItems>
  <dataFields count="2">
    <dataField name="Count of Coffee Type Name" fld="15" subtotal="count" baseField="0" baseItem="0"/>
    <dataField name="Sum of Sales2" fld="14" showDataAs="percentOfCol" baseField="0" baseItem="0" numFmtId="10"/>
  </dataFields>
  <formats count="2">
    <format dxfId="20">
      <pivotArea outline="0" collapsedLevelsAreSubtotals="1" fieldPosition="0"/>
    </format>
    <format dxfId="19">
      <pivotArea outline="0" fieldPosition="0">
        <references count="1">
          <reference field="4294967294" count="1">
            <x v="1"/>
          </reference>
        </references>
      </pivotArea>
    </format>
  </formats>
  <chartFormats count="2">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1B08CF-ED3A-FF45-989D-8F264133DD7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Y3:AA15" firstHeaderRow="0" firstDataRow="1" firstDataCol="1"/>
  <pivotFields count="21">
    <pivotField compact="0" outline="0" showAll="0" defaultSubtotal="0"/>
    <pivotField axis="axisRow" compact="0" outline="0" subtotalTop="0" showAll="0" defaultSubtotal="0">
      <items count="23">
        <item m="1" x="16"/>
        <item m="1" x="21"/>
        <item m="1" x="17"/>
        <item m="1" x="19"/>
        <item x="5"/>
        <item m="1" x="13"/>
        <item m="1" x="14"/>
        <item m="1" x="15"/>
        <item m="1" x="12"/>
        <item m="1" x="18"/>
        <item m="1" x="22"/>
        <item m="1" x="20"/>
        <item x="0"/>
        <item x="1"/>
        <item x="2"/>
        <item x="3"/>
        <item x="4"/>
        <item x="6"/>
        <item x="7"/>
        <item x="8"/>
        <item x="9"/>
        <item x="10"/>
        <item x="11"/>
      </items>
    </pivotField>
    <pivotField compact="0" outline="0" subtotalTop="0" showAll="0" defaultSubtotal="0">
      <items count="4">
        <item x="0"/>
        <item x="3"/>
        <item x="1"/>
        <item x="2"/>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1"/>
        <item x="2"/>
        <item x="3"/>
        <item x="4"/>
        <item x="0"/>
        <item x="5"/>
      </items>
    </pivotField>
  </pivotFields>
  <rowFields count="1">
    <field x="1"/>
  </rowFields>
  <rowItems count="12">
    <i>
      <x v="4"/>
    </i>
    <i>
      <x v="12"/>
    </i>
    <i>
      <x v="13"/>
    </i>
    <i>
      <x v="14"/>
    </i>
    <i>
      <x v="15"/>
    </i>
    <i>
      <x v="16"/>
    </i>
    <i>
      <x v="17"/>
    </i>
    <i>
      <x v="18"/>
    </i>
    <i>
      <x v="19"/>
    </i>
    <i>
      <x v="20"/>
    </i>
    <i>
      <x v="21"/>
    </i>
    <i>
      <x v="22"/>
    </i>
  </rowItems>
  <colFields count="1">
    <field x="-2"/>
  </colFields>
  <colItems count="2">
    <i>
      <x/>
    </i>
    <i i="1">
      <x v="1"/>
    </i>
  </colItems>
  <dataFields count="2">
    <dataField name="Sum of Sales" fld="14" baseField="15" baseItem="2" numFmtId="3"/>
    <dataField name="Sum of Sales2" fld="14" baseField="0" baseItem="0"/>
  </dataFields>
  <formats count="1">
    <format dxfId="21">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23BA1BB-C9DF-A84E-8E1B-03E5742C8DE7}" sourceName="Year">
  <pivotTables>
    <pivotTable tabId="18" name="TotalSales"/>
    <pivotTable tabId="18" name="PivotTable1"/>
    <pivotTable tabId="18" name="PivotTable2"/>
    <pivotTable tabId="18" name="PivotTable3"/>
    <pivotTable tabId="18" name="PivotTable4"/>
    <pivotTable tabId="18" name="PivotTable5"/>
  </pivotTables>
  <data>
    <tabular pivotCacheId="1454036779">
      <items count="4">
        <i x="0" s="1"/>
        <i x="3" s="1"/>
        <i x="1"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13C4A54-10EE-A948-A00C-F8408A2D49EC}" cache="Slicer_Year" caption="Year" columnCount="4" showCaption="0"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5DB03A9-5893-0345-9157-ACEB4C106080}" cache="Slicer_Year" caption="Year" columnCoun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tbl_orders" displayName="tbl_orders" ref="A1:S1001" totalsRowShown="0" headerRowDxfId="13">
  <autoFilter ref="A1:S1001" xr:uid="{E5C2A6E8-7DB2-480F-AD81-055F571EC146}"/>
  <tableColumns count="19">
    <tableColumn id="1" xr3:uid="{DF30AE40-CAC9-4CD6-8754-CA6F7DC4C264}" name="Order ID" dataDxfId="12"/>
    <tableColumn id="18" xr3:uid="{C6641F0B-BB18-2A4B-86AD-D62A0EE2B086}" name="Month" dataDxfId="11">
      <calculatedColumnFormula>TEXT(tbl_orders[[#This Row],[Order Date]],"mmm")</calculatedColumnFormula>
    </tableColumn>
    <tableColumn id="17" xr3:uid="{1CF3B432-0549-584A-A34F-36CAC8312C8C}" name="Year" dataDxfId="10">
      <calculatedColumnFormula>TEXT(tbl_orders[[#This Row],[Order Date]],"yyyy")</calculatedColumnFormula>
    </tableColumn>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_xlfn.XLOOKUP(E2,'Customer Data'!$A$1:$A$1001,'Customer Data'!$B$1:$B$1001,,0)</calculatedColumnFormula>
    </tableColumn>
    <tableColumn id="7" xr3:uid="{C2352FC7-EA52-4933-B8A7-2FCB448D8F4A}" name="Email" dataDxfId="5">
      <calculatedColumnFormula>IF(_xlfn.XLOOKUP(E2,'Customer Data'!$A$1:$A$1001,'Customer Data'!$C$1:$C$1001,,0)=0,"",_xlfn.XLOOKUP(E2,'Customer Data'!$A$1:$A$1001,'Customer Data'!$C$1:$C$1001,,0))</calculatedColumnFormula>
    </tableColumn>
    <tableColumn id="8" xr3:uid="{F74E6C7D-8C12-43D7-B377-F6D4BE04DCCE}" name="Country" dataDxfId="4">
      <calculatedColumnFormula>_xlfn.XLOOKUP(E2,'Customer Data'!$A$1:$A$1001,'Customer Data'!$F$1:$F$1001,,0)</calculatedColumnFormula>
    </tableColumn>
    <tableColumn id="9" xr3:uid="{2E3AF4D2-D695-45E3-A48B-5672A873BDDB}" name="Coffee Type">
      <calculatedColumnFormula>INDEX('Product Data'!$A$1:$G$49,MATCH('Order Data'!$F2,'Product Data'!$A$1:$A$49,0),MATCH('Order Data'!K$1,'Product Data'!$A$1:$G$1,0))</calculatedColumnFormula>
    </tableColumn>
    <tableColumn id="10" xr3:uid="{D2C0EF1E-82FE-4C3D-A011-C22F671A0DC3}" name="Roast Type">
      <calculatedColumnFormula>INDEX('Product Data'!$A$1:$G$49,MATCH('Order Data'!$F2,'Product Data'!$A$1:$A$49,0),MATCH('Order Data'!L$1,'Product Data'!$A$1:$G$1,0))</calculatedColumnFormula>
    </tableColumn>
    <tableColumn id="11" xr3:uid="{E5C9AC81-84C0-48CE-A87A-1B0B2BDEBCFD}" name="Size" dataDxfId="3">
      <calculatedColumnFormula>INDEX('Product Data'!$A$1:$G$49,MATCH('Order Data'!$F2,'Product Data'!$A$1:$A$49,0),MATCH('Order Data'!M$1,'Product Data'!$A$1:$G$1,0))</calculatedColumnFormula>
    </tableColumn>
    <tableColumn id="12" xr3:uid="{CB2F1618-A3EA-40D0-A357-8FB1FA821B57}" name="Unit Price" dataDxfId="2">
      <calculatedColumnFormula>INDEX('Product Data'!$A$1:$G$49,MATCH('Order Data'!$F2,'Product Data'!$A$1:$A$49,0),MATCH('Order Data'!N$1,'Product Data'!$A$1:$G$1,0))</calculatedColumnFormula>
    </tableColumn>
    <tableColumn id="13" xr3:uid="{9DBCF243-C20A-4FB7-B13C-A2976EA47F95}" name="Sales" dataDxfId="1">
      <calculatedColumnFormula>N2*G2</calculatedColumnFormula>
    </tableColumn>
    <tableColumn id="14" xr3:uid="{15194FC8-28B6-4810-9CD3-BD15351D6DA5}" name="Coffee Type Name">
      <calculatedColumnFormula>IF(K2="Rob","Robusta",IF(K2="Exc","Excelsa",IF(K2="Ara","Arabica",IF(K2="Lib","Liberica",""))))</calculatedColumnFormula>
    </tableColumn>
    <tableColumn id="15" xr3:uid="{5C416F77-012F-48E4-8261-C171EFF861C6}" name="Roast Type Name">
      <calculatedColumnFormula>IF(L2="M","Medium",IF(L2="L","Light",IF(L2="D","Dark","")))</calculatedColumnFormula>
    </tableColumn>
    <tableColumn id="16" xr3:uid="{BC9778B6-9315-4CBA-A5C4-7C6CE4AEEC81}" name="Loyalty Card" dataDxfId="0">
      <calculatedColumnFormula>_xlfn.XLOOKUP(tbl_orders[[#This Row],[Customer ID]],'Customer Data'!$A$1:$A$1001,'Customer Data'!$H$1:$H$1001,,0)</calculatedColumnFormula>
    </tableColumn>
    <tableColumn id="19" xr3:uid="{F5E02362-C6EA-C244-9E87-518A589BFF72}" name="Target Sales"/>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2A74-6F6A-2F4F-BAD7-BA38F6B59436}">
  <sheetPr>
    <tabColor rgb="FF00CA09"/>
  </sheetPr>
  <dimension ref="A1:A2"/>
  <sheetViews>
    <sheetView showGridLines="0" tabSelected="1" topLeftCell="A7" workbookViewId="0">
      <selection activeCell="R19" sqref="R19"/>
    </sheetView>
  </sheetViews>
  <sheetFormatPr baseColWidth="10" defaultRowHeight="15" x14ac:dyDescent="0.2"/>
  <sheetData>
    <row r="1" s="24" customFormat="1" x14ac:dyDescent="0.2"/>
    <row r="2" s="2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8E24C-E69C-9843-A4AC-257F81BF1FA0}">
  <sheetPr>
    <tabColor rgb="FF00CA09"/>
  </sheetPr>
  <dimension ref="E5:E19"/>
  <sheetViews>
    <sheetView showGridLines="0" zoomScale="130" zoomScaleNormal="130" workbookViewId="0">
      <selection activeCell="T21" sqref="T21"/>
    </sheetView>
  </sheetViews>
  <sheetFormatPr baseColWidth="10" defaultRowHeight="15" x14ac:dyDescent="0.2"/>
  <cols>
    <col min="1" max="16384" width="10.83203125" style="16"/>
  </cols>
  <sheetData>
    <row r="5" spans="5:5" x14ac:dyDescent="0.2">
      <c r="E5" s="22"/>
    </row>
    <row r="19" spans="5:5" x14ac:dyDescent="0.2">
      <c r="E19"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sheetPr>
    <tabColor rgb="FF00CA09"/>
  </sheetPr>
  <dimension ref="A1:BD18"/>
  <sheetViews>
    <sheetView topLeftCell="H1" zoomScale="150" zoomScaleNormal="150" workbookViewId="0">
      <selection activeCell="R20" sqref="R20"/>
    </sheetView>
  </sheetViews>
  <sheetFormatPr baseColWidth="10" defaultColWidth="8.83203125" defaultRowHeight="15" x14ac:dyDescent="0.2"/>
  <cols>
    <col min="1" max="1" width="11.33203125" bestFit="1" customWidth="1"/>
    <col min="2" max="2" width="11.1640625" bestFit="1" customWidth="1"/>
    <col min="3" max="3" width="12.1640625" bestFit="1" customWidth="1"/>
    <col min="4" max="4" width="14.5" bestFit="1" customWidth="1"/>
    <col min="5" max="5" width="14.83203125" customWidth="1"/>
    <col min="6" max="6" width="11.1640625" customWidth="1"/>
    <col min="11" max="12" width="10.1640625" customWidth="1"/>
    <col min="13" max="13" width="12.33203125" customWidth="1"/>
    <col min="15" max="15" width="9.1640625" customWidth="1"/>
    <col min="16" max="16" width="8.83203125" style="20"/>
    <col min="18" max="18" width="11.1640625" bestFit="1" customWidth="1"/>
    <col min="19" max="19" width="16.5" customWidth="1"/>
    <col min="20" max="20" width="12" customWidth="1"/>
    <col min="21" max="21" width="11" customWidth="1"/>
    <col min="22" max="22" width="13.1640625" customWidth="1"/>
    <col min="23" max="23" width="8.83203125" style="20"/>
    <col min="25" max="25" width="8.6640625" bestFit="1" customWidth="1"/>
    <col min="26" max="26" width="11.1640625" bestFit="1" customWidth="1"/>
    <col min="27" max="27" width="12.1640625" bestFit="1" customWidth="1"/>
    <col min="30" max="30" width="17.6640625" bestFit="1" customWidth="1"/>
    <col min="31" max="31" width="22.6640625" bestFit="1" customWidth="1"/>
    <col min="32" max="32" width="12.1640625" bestFit="1" customWidth="1"/>
    <col min="33" max="33" width="9.5" customWidth="1"/>
    <col min="34" max="34" width="17.1640625" customWidth="1"/>
    <col min="35" max="35" width="18.33203125" customWidth="1"/>
    <col min="36" max="36" width="8.83203125" style="20"/>
    <col min="39" max="39" width="13.1640625" bestFit="1" customWidth="1"/>
    <col min="40" max="40" width="14.6640625" bestFit="1" customWidth="1"/>
    <col min="41" max="41" width="15.6640625" bestFit="1" customWidth="1"/>
    <col min="47" max="47" width="8.83203125" style="20"/>
    <col min="50" max="50" width="14" bestFit="1" customWidth="1"/>
    <col min="51" max="51" width="11.1640625" bestFit="1" customWidth="1"/>
    <col min="52" max="52" width="12.1640625" bestFit="1" customWidth="1"/>
    <col min="53" max="53" width="12" customWidth="1"/>
    <col min="54" max="54" width="11.5" customWidth="1"/>
    <col min="55" max="55" width="10.1640625" style="15" customWidth="1"/>
    <col min="56" max="56" width="8.83203125" style="14"/>
  </cols>
  <sheetData>
    <row r="1" spans="1:56" s="25" customFormat="1" x14ac:dyDescent="0.2">
      <c r="A1" s="29" t="s">
        <v>5234</v>
      </c>
      <c r="P1" s="26"/>
      <c r="Q1" s="29" t="s">
        <v>5235</v>
      </c>
      <c r="W1" s="26"/>
      <c r="X1" s="30" t="s">
        <v>5236</v>
      </c>
      <c r="AJ1" s="26"/>
      <c r="AK1" s="29" t="s">
        <v>5237</v>
      </c>
      <c r="AU1" s="26"/>
      <c r="AV1" s="30" t="s">
        <v>5238</v>
      </c>
      <c r="BC1" s="27"/>
      <c r="BD1" s="28"/>
    </row>
    <row r="3" spans="1:56" x14ac:dyDescent="0.2">
      <c r="A3" s="6" t="s">
        <v>6</v>
      </c>
      <c r="B3" t="s">
        <v>4325</v>
      </c>
      <c r="C3" t="s">
        <v>5200</v>
      </c>
      <c r="D3" t="s">
        <v>5224</v>
      </c>
      <c r="I3" s="10" t="s">
        <v>5198</v>
      </c>
      <c r="J3" s="10" t="s">
        <v>5199</v>
      </c>
      <c r="K3" s="10" t="s">
        <v>5201</v>
      </c>
      <c r="L3" s="10" t="s">
        <v>5202</v>
      </c>
      <c r="M3" s="10" t="s">
        <v>5203</v>
      </c>
      <c r="N3" s="10" t="s">
        <v>5204</v>
      </c>
      <c r="O3" s="10" t="s">
        <v>5205</v>
      </c>
      <c r="R3" t="s">
        <v>4325</v>
      </c>
      <c r="S3" t="s">
        <v>5209</v>
      </c>
      <c r="U3" s="10" t="s">
        <v>5210</v>
      </c>
      <c r="V3" s="10" t="s">
        <v>5211</v>
      </c>
      <c r="Y3" s="6" t="s">
        <v>5206</v>
      </c>
      <c r="Z3" t="s">
        <v>4325</v>
      </c>
      <c r="AA3" t="s">
        <v>5200</v>
      </c>
      <c r="AD3" s="6" t="s">
        <v>4323</v>
      </c>
      <c r="AE3" t="s">
        <v>5230</v>
      </c>
      <c r="AF3" t="s">
        <v>5200</v>
      </c>
      <c r="AH3" s="10" t="s">
        <v>5204</v>
      </c>
      <c r="AI3" s="10" t="s">
        <v>5229</v>
      </c>
      <c r="AM3" s="6" t="s">
        <v>4316</v>
      </c>
      <c r="AN3" t="s">
        <v>5231</v>
      </c>
      <c r="AO3" t="s">
        <v>5232</v>
      </c>
      <c r="AX3" s="6" t="s">
        <v>5233</v>
      </c>
      <c r="AY3" t="s">
        <v>4325</v>
      </c>
      <c r="AZ3" t="s">
        <v>5200</v>
      </c>
    </row>
    <row r="4" spans="1:56" x14ac:dyDescent="0.2">
      <c r="A4" t="s">
        <v>18</v>
      </c>
      <c r="B4" s="7">
        <v>16582.59</v>
      </c>
      <c r="C4" s="12">
        <v>0.38859877420688316</v>
      </c>
      <c r="D4" s="12">
        <v>0.39243146603098927</v>
      </c>
      <c r="F4" t="s">
        <v>18</v>
      </c>
      <c r="I4" s="11">
        <v>2</v>
      </c>
      <c r="J4" s="11">
        <v>6</v>
      </c>
      <c r="K4" s="13">
        <f>VLOOKUP(F4,$A$4:$D$6,2,0)</f>
        <v>16582.59</v>
      </c>
      <c r="L4" s="15">
        <f>IF(K4=MAX($K$4:$K$6),K4,"")</f>
        <v>16582.59</v>
      </c>
      <c r="M4" s="15" t="str">
        <f>IF(K4=MAX($K$4:$K$6),"",K4)</f>
        <v/>
      </c>
      <c r="N4">
        <f>VLOOKUP(F4,$A$4:$D$6,3,0)</f>
        <v>0.38859877420688316</v>
      </c>
      <c r="O4" s="18">
        <f>VLOOKUP(F4,$A$4:$D$6,4,0)</f>
        <v>0.39243146603098927</v>
      </c>
      <c r="R4" s="7">
        <v>42672.779999999992</v>
      </c>
      <c r="S4" s="17">
        <v>51870</v>
      </c>
      <c r="U4" s="14">
        <f>GETPIVOTDATA("Sum of Sales",$R$3)/GETPIVOTDATA("Sum of Target Sales",$R$3)</f>
        <v>0.82268710237131271</v>
      </c>
      <c r="V4" s="14">
        <f>100%-U4</f>
        <v>0.17731289762868729</v>
      </c>
      <c r="Y4" t="s">
        <v>5212</v>
      </c>
      <c r="Z4" s="17">
        <v>2917.2500000000005</v>
      </c>
      <c r="AA4" s="17">
        <v>2917.2500000000005</v>
      </c>
      <c r="AC4" t="s">
        <v>5225</v>
      </c>
      <c r="AD4" t="s">
        <v>5225</v>
      </c>
      <c r="AE4" s="17">
        <v>264</v>
      </c>
      <c r="AF4" s="12">
        <v>0.26642112372336668</v>
      </c>
      <c r="AH4">
        <f>VLOOKUP(AC4,$AD$4:$AF$7,2,0)</f>
        <v>264</v>
      </c>
      <c r="AI4" s="14">
        <f>VLOOKUP(AC4,$AD$4:$AF$7,3,0)</f>
        <v>0.26642112372336668</v>
      </c>
      <c r="AM4" t="s">
        <v>4318</v>
      </c>
      <c r="AN4" s="17">
        <v>521</v>
      </c>
      <c r="AO4" s="12">
        <v>0.52100000000000002</v>
      </c>
      <c r="AQ4" s="10" t="s">
        <v>4317</v>
      </c>
      <c r="AR4">
        <f>IFERROR(AN4,"")</f>
        <v>521</v>
      </c>
      <c r="AS4" s="21">
        <f>IFERROR(AO4,"")</f>
        <v>0.52100000000000002</v>
      </c>
      <c r="AX4" s="9" t="s">
        <v>5196</v>
      </c>
      <c r="AY4" s="17">
        <v>12333.44</v>
      </c>
      <c r="AZ4" s="12">
        <v>0.28902358833898334</v>
      </c>
      <c r="BB4" t="s">
        <v>5196</v>
      </c>
      <c r="BC4" s="15">
        <f>VLOOKUP(BB4,$AX$4:$AZ$8,2,0)</f>
        <v>12333.44</v>
      </c>
      <c r="BD4" s="14">
        <f>VLOOKUP(BB4,$AX$4:$AZ$8,3,0)</f>
        <v>0.28902358833898334</v>
      </c>
    </row>
    <row r="5" spans="1:56" x14ac:dyDescent="0.2">
      <c r="A5" t="s">
        <v>5196</v>
      </c>
      <c r="B5" s="7">
        <v>12333.44</v>
      </c>
      <c r="C5" s="12">
        <v>0.28902358833898334</v>
      </c>
      <c r="D5" s="12">
        <v>0.28128724672228844</v>
      </c>
      <c r="F5" t="s">
        <v>5196</v>
      </c>
      <c r="I5" s="11">
        <v>5</v>
      </c>
      <c r="J5" s="11">
        <v>4</v>
      </c>
      <c r="K5" s="13">
        <f t="shared" ref="K5:K6" si="0">VLOOKUP(F5,$A$4:$D$6,2,0)</f>
        <v>12333.44</v>
      </c>
      <c r="L5" s="15" t="str">
        <f t="shared" ref="L5:L6" si="1">IF(K5=MAX($K$4:$K$6),K5,"")</f>
        <v/>
      </c>
      <c r="M5" s="15">
        <f t="shared" ref="M5:M6" si="2">IF(K5=MAX($K$4:$K$6),"",K5)</f>
        <v>12333.44</v>
      </c>
      <c r="N5">
        <f t="shared" ref="N5:N6" si="3">VLOOKUP(F5,$A$4:$D$6,3,0)</f>
        <v>0.28902358833898334</v>
      </c>
      <c r="O5" s="18"/>
      <c r="Y5" t="s">
        <v>5213</v>
      </c>
      <c r="Z5" s="17">
        <v>3633.6449999999991</v>
      </c>
      <c r="AA5" s="17">
        <v>3633.6449999999991</v>
      </c>
      <c r="AC5" t="s">
        <v>5226</v>
      </c>
      <c r="AD5" t="s">
        <v>5226</v>
      </c>
      <c r="AE5" s="17">
        <v>247</v>
      </c>
      <c r="AF5" s="12">
        <v>0.27606556216867051</v>
      </c>
      <c r="AH5">
        <f t="shared" ref="AH5:AH7" si="4">VLOOKUP(AC5,$AD$4:$AF$7,2,0)</f>
        <v>247</v>
      </c>
      <c r="AI5" s="14">
        <f t="shared" ref="AI5:AI7" si="5">VLOOKUP(AC5,$AD$4:$AF$7,3,0)</f>
        <v>0.27606556216867051</v>
      </c>
      <c r="AM5" t="s">
        <v>4317</v>
      </c>
      <c r="AN5" s="17">
        <v>479</v>
      </c>
      <c r="AO5" s="12">
        <v>0.47899999999999998</v>
      </c>
      <c r="AQ5" s="10" t="s">
        <v>4318</v>
      </c>
      <c r="AR5">
        <f>IFERROR(AN5,"")</f>
        <v>479</v>
      </c>
      <c r="AS5" s="21">
        <f>IFERROR(AO5,"")</f>
        <v>0.47899999999999998</v>
      </c>
      <c r="AX5" s="23" t="s">
        <v>5225</v>
      </c>
      <c r="AY5" s="17">
        <v>3012.1150000000011</v>
      </c>
      <c r="AZ5" s="12">
        <v>7.058633161467337E-2</v>
      </c>
      <c r="BB5" t="s">
        <v>5225</v>
      </c>
      <c r="BC5" s="15">
        <f t="shared" ref="BC5:BC8" si="6">VLOOKUP(BB5,$AX$4:$AZ$8,2,0)</f>
        <v>3012.1150000000011</v>
      </c>
      <c r="BD5" s="14">
        <f t="shared" ref="BD5:BD8" si="7">VLOOKUP(BB5,$AX$4:$AZ$8,3,0)</f>
        <v>7.058633161467337E-2</v>
      </c>
    </row>
    <row r="6" spans="1:56" x14ac:dyDescent="0.2">
      <c r="A6" t="s">
        <v>5197</v>
      </c>
      <c r="B6" s="7">
        <v>13756.750000000004</v>
      </c>
      <c r="C6" s="12">
        <v>0.32237763745413361</v>
      </c>
      <c r="D6" s="12">
        <v>0.32628128724672228</v>
      </c>
      <c r="F6" t="s">
        <v>5197</v>
      </c>
      <c r="I6" s="11">
        <v>3</v>
      </c>
      <c r="J6" s="11">
        <v>1</v>
      </c>
      <c r="K6" s="13">
        <f t="shared" si="0"/>
        <v>13756.750000000004</v>
      </c>
      <c r="L6" s="15" t="str">
        <f t="shared" si="1"/>
        <v/>
      </c>
      <c r="M6" s="15">
        <f t="shared" si="2"/>
        <v>13756.750000000004</v>
      </c>
      <c r="N6">
        <f t="shared" si="3"/>
        <v>0.32237763745413361</v>
      </c>
      <c r="O6" s="18"/>
      <c r="Y6" t="s">
        <v>5214</v>
      </c>
      <c r="Z6" s="17">
        <v>4351.085</v>
      </c>
      <c r="AA6" s="17">
        <v>4351.085</v>
      </c>
      <c r="AC6" t="s">
        <v>5227</v>
      </c>
      <c r="AD6" t="s">
        <v>5227</v>
      </c>
      <c r="AE6" s="17">
        <v>248</v>
      </c>
      <c r="AF6" s="12">
        <v>0.25996056502529269</v>
      </c>
      <c r="AH6">
        <f t="shared" si="4"/>
        <v>248</v>
      </c>
      <c r="AI6" s="14">
        <f t="shared" si="5"/>
        <v>0.25996056502529269</v>
      </c>
      <c r="AX6" s="23" t="s">
        <v>5226</v>
      </c>
      <c r="AY6" s="17">
        <v>3402.375</v>
      </c>
      <c r="AZ6" s="12">
        <v>7.9731739999128248E-2</v>
      </c>
      <c r="BB6" t="s">
        <v>5226</v>
      </c>
      <c r="BC6" s="15">
        <f t="shared" si="6"/>
        <v>3402.375</v>
      </c>
      <c r="BD6" s="14">
        <f t="shared" si="7"/>
        <v>7.9731739999128248E-2</v>
      </c>
    </row>
    <row r="7" spans="1:56" x14ac:dyDescent="0.2">
      <c r="Y7" t="s">
        <v>5215</v>
      </c>
      <c r="Z7" s="17">
        <v>3735.4400000000005</v>
      </c>
      <c r="AA7" s="17">
        <v>3735.4400000000005</v>
      </c>
      <c r="AC7" t="s">
        <v>5228</v>
      </c>
      <c r="AD7" t="s">
        <v>5228</v>
      </c>
      <c r="AE7" s="17">
        <v>241</v>
      </c>
      <c r="AF7" s="12">
        <v>0.19755274908267081</v>
      </c>
      <c r="AH7">
        <f t="shared" si="4"/>
        <v>241</v>
      </c>
      <c r="AI7" s="14">
        <f t="shared" si="5"/>
        <v>0.19755274908267081</v>
      </c>
      <c r="AX7" s="23" t="s">
        <v>5227</v>
      </c>
      <c r="AY7" s="17">
        <v>3428.119999999999</v>
      </c>
      <c r="AZ7" s="12">
        <v>8.033505199333156E-2</v>
      </c>
      <c r="BB7" t="s">
        <v>5227</v>
      </c>
      <c r="BC7" s="15">
        <f t="shared" si="6"/>
        <v>3428.119999999999</v>
      </c>
      <c r="BD7" s="14">
        <f t="shared" si="7"/>
        <v>8.033505199333156E-2</v>
      </c>
    </row>
    <row r="8" spans="1:56" x14ac:dyDescent="0.2">
      <c r="Y8" t="s">
        <v>5216</v>
      </c>
      <c r="Z8" s="17">
        <v>2285.7549999999997</v>
      </c>
      <c r="AA8" s="17">
        <v>2285.7549999999997</v>
      </c>
      <c r="AR8" s="14"/>
      <c r="AX8" s="23" t="s">
        <v>5228</v>
      </c>
      <c r="AY8" s="17">
        <v>2490.83</v>
      </c>
      <c r="AZ8" s="12">
        <v>5.837046473185014E-2</v>
      </c>
      <c r="BB8" t="s">
        <v>5228</v>
      </c>
      <c r="BC8" s="15">
        <f t="shared" si="6"/>
        <v>2490.83</v>
      </c>
      <c r="BD8" s="14">
        <f t="shared" si="7"/>
        <v>5.837046473185014E-2</v>
      </c>
    </row>
    <row r="9" spans="1:56" x14ac:dyDescent="0.2">
      <c r="Y9" t="s">
        <v>5217</v>
      </c>
      <c r="Z9" s="17">
        <v>2972.4850000000001</v>
      </c>
      <c r="AA9" s="17">
        <v>2972.4850000000001</v>
      </c>
      <c r="AX9" s="9" t="s">
        <v>5197</v>
      </c>
      <c r="AY9" s="17">
        <v>13756.750000000002</v>
      </c>
      <c r="AZ9" s="12">
        <v>0.32237763745413356</v>
      </c>
      <c r="BB9" t="s">
        <v>5197</v>
      </c>
      <c r="BC9" s="15">
        <f>VLOOKUP(BB9,$AX$9:$AZ$13,2,0)</f>
        <v>13756.750000000002</v>
      </c>
      <c r="BD9" s="14">
        <f>VLOOKUP(BB9,$AX$9:$AZ$13,3,0)</f>
        <v>0.32237763745413356</v>
      </c>
    </row>
    <row r="10" spans="1:56" x14ac:dyDescent="0.2">
      <c r="Y10" t="s">
        <v>5218</v>
      </c>
      <c r="Z10" s="17">
        <v>4313.5899999999992</v>
      </c>
      <c r="AA10" s="17">
        <v>4313.5899999999992</v>
      </c>
      <c r="AX10" s="23" t="s">
        <v>5225</v>
      </c>
      <c r="AY10" s="17">
        <v>2716.349999999999</v>
      </c>
      <c r="AZ10" s="12">
        <v>6.3655332509388873E-2</v>
      </c>
      <c r="BB10" t="s">
        <v>5225</v>
      </c>
      <c r="BC10" s="15">
        <f t="shared" ref="BC10:BC12" si="8">VLOOKUP(BB10,$AX$9:$AZ$13,2,0)</f>
        <v>2716.349999999999</v>
      </c>
      <c r="BD10" s="14">
        <f t="shared" ref="BD10:BD13" si="9">VLOOKUP(BB10,$AX$9:$AZ$13,3,0)</f>
        <v>6.3655332509388873E-2</v>
      </c>
    </row>
    <row r="11" spans="1:56" x14ac:dyDescent="0.2">
      <c r="Y11" t="s">
        <v>5219</v>
      </c>
      <c r="Z11" s="17">
        <v>3800.0750000000007</v>
      </c>
      <c r="AA11" s="17">
        <v>3800.0750000000007</v>
      </c>
      <c r="AX11" s="23" t="s">
        <v>5226</v>
      </c>
      <c r="AY11" s="17">
        <v>3990.3800000000006</v>
      </c>
      <c r="AZ11" s="12">
        <v>9.3511132857995199E-2</v>
      </c>
      <c r="BB11" t="s">
        <v>5226</v>
      </c>
      <c r="BC11" s="15">
        <f t="shared" si="8"/>
        <v>3990.3800000000006</v>
      </c>
      <c r="BD11" s="14">
        <f t="shared" si="9"/>
        <v>9.3511132857995199E-2</v>
      </c>
    </row>
    <row r="12" spans="1:56" x14ac:dyDescent="0.2">
      <c r="Y12" t="s">
        <v>5220</v>
      </c>
      <c r="Z12" s="17">
        <v>3960.0999999999995</v>
      </c>
      <c r="AA12" s="17">
        <v>3960.0999999999995</v>
      </c>
      <c r="AX12" s="23" t="s">
        <v>5227</v>
      </c>
      <c r="AY12" s="17">
        <v>4370.1150000000007</v>
      </c>
      <c r="AZ12" s="12">
        <v>0.1024098968944606</v>
      </c>
      <c r="BB12" t="s">
        <v>5227</v>
      </c>
      <c r="BC12" s="15">
        <f t="shared" si="8"/>
        <v>4370.1150000000007</v>
      </c>
      <c r="BD12" s="14">
        <f t="shared" si="9"/>
        <v>0.1024098968944606</v>
      </c>
    </row>
    <row r="13" spans="1:56" x14ac:dyDescent="0.2">
      <c r="Y13" t="s">
        <v>5221</v>
      </c>
      <c r="Z13" s="17">
        <v>3089.6600000000003</v>
      </c>
      <c r="AA13" s="17">
        <v>3089.6600000000003</v>
      </c>
      <c r="AX13" s="23" t="s">
        <v>5228</v>
      </c>
      <c r="AY13" s="17">
        <v>2679.9050000000007</v>
      </c>
      <c r="AZ13" s="12">
        <v>6.2801275192288869E-2</v>
      </c>
      <c r="BB13" t="s">
        <v>5228</v>
      </c>
      <c r="BC13" s="15">
        <f>VLOOKUP(BB13,$AX$9:$AZ$13,2,0)</f>
        <v>2679.9050000000007</v>
      </c>
      <c r="BD13" s="14">
        <f t="shared" si="9"/>
        <v>6.2801275192288869E-2</v>
      </c>
    </row>
    <row r="14" spans="1:56" x14ac:dyDescent="0.2">
      <c r="Y14" t="s">
        <v>5222</v>
      </c>
      <c r="Z14" s="17">
        <v>4065.2650000000003</v>
      </c>
      <c r="AA14" s="17">
        <v>4065.2650000000003</v>
      </c>
      <c r="AX14" s="9" t="s">
        <v>18</v>
      </c>
      <c r="AY14" s="17">
        <v>16582.59</v>
      </c>
      <c r="AZ14" s="12">
        <v>0.38859877420688316</v>
      </c>
      <c r="BB14" t="s">
        <v>18</v>
      </c>
      <c r="BC14" s="15">
        <f>VLOOKUP(BB14,$AX$14:$AZ$18,2,0)</f>
        <v>16582.59</v>
      </c>
      <c r="BD14" s="14">
        <f>VLOOKUP(BB14,$AX$14:$AZ$18,3,0)</f>
        <v>0.38859877420688316</v>
      </c>
    </row>
    <row r="15" spans="1:56" x14ac:dyDescent="0.2">
      <c r="Y15" t="s">
        <v>5223</v>
      </c>
      <c r="Z15" s="17">
        <v>3548.4299999999994</v>
      </c>
      <c r="AA15" s="17">
        <v>3548.4299999999994</v>
      </c>
      <c r="AX15" s="23" t="s">
        <v>5225</v>
      </c>
      <c r="AY15" s="17">
        <v>5640.4650000000011</v>
      </c>
      <c r="AZ15" s="12">
        <v>0.13217945959930433</v>
      </c>
      <c r="BB15" t="s">
        <v>5225</v>
      </c>
      <c r="BC15" s="15">
        <f t="shared" ref="BC15:BC18" si="10">VLOOKUP(BB15,$AX$14:$AZ$18,2,0)</f>
        <v>5640.4650000000011</v>
      </c>
      <c r="BD15" s="14">
        <f t="shared" ref="BD15:BD18" si="11">VLOOKUP(BB15,$AX$14:$AZ$18,3,0)</f>
        <v>0.13217945959930433</v>
      </c>
    </row>
    <row r="16" spans="1:56" x14ac:dyDescent="0.2">
      <c r="AX16" s="23" t="s">
        <v>5226</v>
      </c>
      <c r="AY16" s="17">
        <v>4387.7299999999987</v>
      </c>
      <c r="AZ16" s="12">
        <v>0.10282268931154705</v>
      </c>
      <c r="BB16" t="s">
        <v>5226</v>
      </c>
      <c r="BC16" s="15">
        <f t="shared" si="10"/>
        <v>4387.7299999999987</v>
      </c>
      <c r="BD16" s="14">
        <f t="shared" si="11"/>
        <v>0.10282268931154705</v>
      </c>
    </row>
    <row r="17" spans="26:56" x14ac:dyDescent="0.2">
      <c r="AX17" s="23" t="s">
        <v>5227</v>
      </c>
      <c r="AY17" s="17">
        <v>3295.005000000001</v>
      </c>
      <c r="AZ17" s="12">
        <v>7.7215616137500331E-2</v>
      </c>
      <c r="BB17" t="s">
        <v>5227</v>
      </c>
      <c r="BC17" s="15">
        <f t="shared" si="10"/>
        <v>3295.005000000001</v>
      </c>
      <c r="BD17" s="14">
        <f t="shared" si="11"/>
        <v>7.7215616137500331E-2</v>
      </c>
    </row>
    <row r="18" spans="26:56" x14ac:dyDescent="0.2">
      <c r="Z18" s="17">
        <f>AVERAGE(Z4:Z15)</f>
        <v>3556.0650000000001</v>
      </c>
      <c r="AX18" s="23" t="s">
        <v>5228</v>
      </c>
      <c r="AY18" s="17">
        <v>3259.3900000000003</v>
      </c>
      <c r="AZ18" s="12">
        <v>7.6381009158531507E-2</v>
      </c>
      <c r="BB18" t="s">
        <v>5228</v>
      </c>
      <c r="BC18" s="15">
        <f t="shared" si="10"/>
        <v>3259.3900000000003</v>
      </c>
      <c r="BD18" s="14">
        <f t="shared" si="11"/>
        <v>7.6381009158531507E-2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9DE38F"/>
  </sheetPr>
  <dimension ref="A1:S1001"/>
  <sheetViews>
    <sheetView zoomScale="115" zoomScaleNormal="115" workbookViewId="0">
      <selection activeCell="C4" sqref="C4"/>
    </sheetView>
  </sheetViews>
  <sheetFormatPr baseColWidth="10" defaultColWidth="8.83203125" defaultRowHeight="15" x14ac:dyDescent="0.2"/>
  <cols>
    <col min="1" max="3" width="16.5" customWidth="1"/>
    <col min="4" max="4" width="13" customWidth="1"/>
    <col min="5" max="5" width="17.5" customWidth="1"/>
    <col min="6" max="6" width="12" customWidth="1"/>
    <col min="7" max="7" width="10.5" customWidth="1"/>
    <col min="8" max="8" width="23.6640625" customWidth="1"/>
    <col min="9" max="9" width="39.5" customWidth="1"/>
    <col min="10" max="10" width="12.83203125" customWidth="1"/>
    <col min="11" max="11" width="13.1640625" customWidth="1"/>
    <col min="12" max="12" width="12.5" customWidth="1"/>
    <col min="13" max="13" width="6.33203125" customWidth="1"/>
    <col min="14" max="14" width="11.33203125" customWidth="1"/>
    <col min="15" max="15" width="10.5" customWidth="1"/>
    <col min="16" max="16" width="18.83203125" customWidth="1"/>
    <col min="17" max="17" width="18.1640625" customWidth="1"/>
    <col min="18" max="18" width="14" customWidth="1"/>
    <col min="19" max="19" width="12.6640625" hidden="1" customWidth="1"/>
  </cols>
  <sheetData>
    <row r="1" spans="1:19" x14ac:dyDescent="0.2">
      <c r="A1" s="2" t="s">
        <v>0</v>
      </c>
      <c r="B1" s="2" t="s">
        <v>5206</v>
      </c>
      <c r="C1" s="2" t="s">
        <v>5207</v>
      </c>
      <c r="D1" s="2" t="s">
        <v>1</v>
      </c>
      <c r="E1" s="2" t="s">
        <v>3</v>
      </c>
      <c r="F1" s="2" t="s">
        <v>10</v>
      </c>
      <c r="G1" s="2" t="s">
        <v>13</v>
      </c>
      <c r="H1" s="2" t="s">
        <v>4</v>
      </c>
      <c r="I1" s="2" t="s">
        <v>2</v>
      </c>
      <c r="J1" s="2" t="s">
        <v>6</v>
      </c>
      <c r="K1" s="2" t="s">
        <v>8</v>
      </c>
      <c r="L1" s="2" t="s">
        <v>9</v>
      </c>
      <c r="M1" s="2" t="s">
        <v>11</v>
      </c>
      <c r="N1" s="2" t="s">
        <v>12</v>
      </c>
      <c r="O1" s="2" t="s">
        <v>14</v>
      </c>
      <c r="P1" s="2" t="s">
        <v>4323</v>
      </c>
      <c r="Q1" s="2" t="s">
        <v>4324</v>
      </c>
      <c r="R1" s="2" t="s">
        <v>4316</v>
      </c>
      <c r="S1" s="2" t="s">
        <v>5208</v>
      </c>
    </row>
    <row r="2" spans="1:19" x14ac:dyDescent="0.2">
      <c r="A2" s="2" t="s">
        <v>486</v>
      </c>
      <c r="B2" s="2" t="str">
        <f>TEXT(tbl_orders[[#This Row],[Order Date]],"mmm")</f>
        <v>Sep</v>
      </c>
      <c r="C2" s="2" t="str">
        <f>TEXT(tbl_orders[[#This Row],[Order Date]],"yyyy")</f>
        <v>2019</v>
      </c>
      <c r="D2" s="3">
        <v>43713</v>
      </c>
      <c r="E2" s="2" t="s">
        <v>487</v>
      </c>
      <c r="F2" t="s">
        <v>4265</v>
      </c>
      <c r="G2" s="2">
        <v>2</v>
      </c>
      <c r="H2" s="2" t="str">
        <f>_xlfn.XLOOKUP(E2,'Customer Data'!$A$1:$A$1001,'Customer Data'!$B$1:$B$1001,,0)</f>
        <v>Aloisia Allner</v>
      </c>
      <c r="I2" s="2" t="str">
        <f>IF(_xlfn.XLOOKUP(E2,'Customer Data'!$A$1:$A$1001,'Customer Data'!$C$1:$C$1001,,0)=0,"",_xlfn.XLOOKUP(E2,'Customer Data'!$A$1:$A$1001,'Customer Data'!$C$1:$C$1001,,0))</f>
        <v>aallner0@lulu.com</v>
      </c>
      <c r="J2" s="2" t="str">
        <f>_xlfn.XLOOKUP(E2,'Customer Data'!$A$1:$A$1001,'Customer Data'!$F$1:$F$1001,,0)</f>
        <v>United States</v>
      </c>
      <c r="K2" t="str">
        <f>INDEX('Product Data'!$A$1:$G$49,MATCH('Order Data'!$F2,'Product Data'!$A$1:$A$49,0),MATCH('Order Data'!K$1,'Product Data'!$A$1:$G$1,0))</f>
        <v>Rob</v>
      </c>
      <c r="L2" t="str">
        <f>INDEX('Product Data'!$A$1:$G$49,MATCH('Order Data'!$F2,'Product Data'!$A$1:$A$49,0),MATCH('Order Data'!L$1,'Product Data'!$A$1:$G$1,0))</f>
        <v>M</v>
      </c>
      <c r="M2" s="4">
        <f>INDEX('Product Data'!$A$1:$G$49,MATCH('Order Data'!$F2,'Product Data'!$A$1:$A$49,0),MATCH('Order Data'!M$1,'Product Data'!$A$1:$G$1,0))</f>
        <v>1</v>
      </c>
      <c r="N2" s="5">
        <f>INDEX('Product Data'!$A$1:$G$49,MATCH('Order Data'!$F2,'Product Data'!$A$1:$A$49,0),MATCH('Order Data'!N$1,'Product Data'!$A$1:$G$1,0))</f>
        <v>9.9499999999999993</v>
      </c>
      <c r="O2" s="5">
        <f>N2*G2</f>
        <v>19.899999999999999</v>
      </c>
      <c r="P2" t="str">
        <f>IF(K2="Rob","Robusta",IF(K2="Exc","Excelsa",IF(K2="Ara","Arabica",IF(K2="Lib","Liberica",""))))</f>
        <v>Robusta</v>
      </c>
      <c r="Q2" t="str">
        <f>IF(L2="M","Medium",IF(L2="L","Light",IF(L2="D","Dark","")))</f>
        <v>Medium</v>
      </c>
      <c r="R2" t="str">
        <f>_xlfn.XLOOKUP(tbl_orders[[#This Row],[Customer ID]],'Customer Data'!$A$1:$A$1001,'Customer Data'!$H$1:$H$1001,,0)</f>
        <v>Yes</v>
      </c>
      <c r="S2">
        <v>12740</v>
      </c>
    </row>
    <row r="3" spans="1:19" x14ac:dyDescent="0.2">
      <c r="A3" s="2" t="s">
        <v>486</v>
      </c>
      <c r="B3" s="2" t="str">
        <f>TEXT(tbl_orders[[#This Row],[Order Date]],"mmm")</f>
        <v>Sep</v>
      </c>
      <c r="C3" s="2" t="str">
        <f>TEXT(tbl_orders[[#This Row],[Order Date]],"yyyy")</f>
        <v>2019</v>
      </c>
      <c r="D3" s="3">
        <v>43713</v>
      </c>
      <c r="E3" s="2" t="s">
        <v>487</v>
      </c>
      <c r="F3" t="s">
        <v>4266</v>
      </c>
      <c r="G3" s="2">
        <v>5</v>
      </c>
      <c r="H3" s="2" t="str">
        <f>_xlfn.XLOOKUP(E3,'Customer Data'!$A$1:$A$1001,'Customer Data'!$B$1:$B$1001,,0)</f>
        <v>Aloisia Allner</v>
      </c>
      <c r="I3" s="2" t="str">
        <f>IF(_xlfn.XLOOKUP(E3,'Customer Data'!$A$1:$A$1001,'Customer Data'!$C$1:$C$1001,,0)=0,"",_xlfn.XLOOKUP(E3,'Customer Data'!$A$1:$A$1001,'Customer Data'!$C$1:$C$1001,,0))</f>
        <v>aallner0@lulu.com</v>
      </c>
      <c r="J3" s="2" t="str">
        <f>_xlfn.XLOOKUP(E3,'Customer Data'!$A$1:$A$1001,'Customer Data'!$F$1:$F$1001,,0)</f>
        <v>United States</v>
      </c>
      <c r="K3" t="str">
        <f>INDEX('Product Data'!$A$1:$G$49,MATCH('Order Data'!$F3,'Product Data'!$A$1:$A$49,0),MATCH('Order Data'!K$1,'Product Data'!$A$1:$G$1,0))</f>
        <v>Exc</v>
      </c>
      <c r="L3" t="str">
        <f>INDEX('Product Data'!$A$1:$G$49,MATCH('Order Data'!$F3,'Product Data'!$A$1:$A$49,0),MATCH('Order Data'!L$1,'Product Data'!$A$1:$G$1,0))</f>
        <v>M</v>
      </c>
      <c r="M3" s="4">
        <f>INDEX('Product Data'!$A$1:$G$49,MATCH('Order Data'!$F3,'Product Data'!$A$1:$A$49,0),MATCH('Order Data'!M$1,'Product Data'!$A$1:$G$1,0))</f>
        <v>0.5</v>
      </c>
      <c r="N3" s="5">
        <f>INDEX('Product Data'!$A$1:$G$49,MATCH('Order Data'!$F3,'Product Data'!$A$1:$A$49,0),MATCH('Order Data'!N$1,'Product Data'!$A$1:$G$1,0))</f>
        <v>8.25</v>
      </c>
      <c r="O3" s="5">
        <f t="shared" ref="O3:O66" si="0">N3*G3</f>
        <v>41.25</v>
      </c>
      <c r="P3" t="str">
        <f t="shared" ref="P3:P66" si="1">IF(K3="Rob","Robusta",IF(K3="Exc","Excelsa",IF(K3="Ara","Arabica",IF(K3="Lib","Liberica",""))))</f>
        <v>Excelsa</v>
      </c>
      <c r="Q3" t="str">
        <f t="shared" ref="Q3:Q66" si="2">IF(L3="M","Medium",IF(L3="L","Light",IF(L3="D","Dark","")))</f>
        <v>Medium</v>
      </c>
      <c r="R3" t="str">
        <f>_xlfn.XLOOKUP(tbl_orders[[#This Row],[Customer ID]],'Customer Data'!$A$1:$A$1001,'Customer Data'!$H$1:$H$1001,,0)</f>
        <v>Yes</v>
      </c>
    </row>
    <row r="4" spans="1:19" x14ac:dyDescent="0.2">
      <c r="A4" s="2" t="s">
        <v>493</v>
      </c>
      <c r="B4" s="2" t="str">
        <f>TEXT(tbl_orders[[#This Row],[Order Date]],"mmm")</f>
        <v>Jun</v>
      </c>
      <c r="C4" s="2" t="str">
        <f>TEXT(tbl_orders[[#This Row],[Order Date]],"yyyy")</f>
        <v>2021</v>
      </c>
      <c r="D4" s="3">
        <v>44364</v>
      </c>
      <c r="E4" s="2" t="s">
        <v>494</v>
      </c>
      <c r="F4" t="s">
        <v>4267</v>
      </c>
      <c r="G4" s="2">
        <v>1</v>
      </c>
      <c r="H4" s="2" t="str">
        <f>_xlfn.XLOOKUP(E4,'Customer Data'!$A$1:$A$1001,'Customer Data'!$B$1:$B$1001,,0)</f>
        <v>Jami Redholes</v>
      </c>
      <c r="I4" s="2" t="str">
        <f>IF(_xlfn.XLOOKUP(E4,'Customer Data'!$A$1:$A$1001,'Customer Data'!$C$1:$C$1001,,0)=0,"",_xlfn.XLOOKUP(E4,'Customer Data'!$A$1:$A$1001,'Customer Data'!$C$1:$C$1001,,0))</f>
        <v>jredholes2@tmall.com</v>
      </c>
      <c r="J4" s="2" t="str">
        <f>_xlfn.XLOOKUP(E4,'Customer Data'!$A$1:$A$1001,'Customer Data'!$F$1:$F$1001,,0)</f>
        <v>United States</v>
      </c>
      <c r="K4" t="str">
        <f>INDEX('Product Data'!$A$1:$G$49,MATCH('Order Data'!$F4,'Product Data'!$A$1:$A$49,0),MATCH('Order Data'!K$1,'Product Data'!$A$1:$G$1,0))</f>
        <v>Ara</v>
      </c>
      <c r="L4" t="str">
        <f>INDEX('Product Data'!$A$1:$G$49,MATCH('Order Data'!$F4,'Product Data'!$A$1:$A$49,0),MATCH('Order Data'!L$1,'Product Data'!$A$1:$G$1,0))</f>
        <v>L</v>
      </c>
      <c r="M4" s="4">
        <f>INDEX('Product Data'!$A$1:$G$49,MATCH('Order Data'!$F4,'Product Data'!$A$1:$A$49,0),MATCH('Order Data'!M$1,'Product Data'!$A$1:$G$1,0))</f>
        <v>1</v>
      </c>
      <c r="N4" s="5">
        <f>INDEX('Product Data'!$A$1:$G$49,MATCH('Order Data'!$F4,'Product Data'!$A$1:$A$49,0),MATCH('Order Data'!N$1,'Product Data'!$A$1:$G$1,0))</f>
        <v>12.95</v>
      </c>
      <c r="O4" s="5">
        <f t="shared" si="0"/>
        <v>12.95</v>
      </c>
      <c r="P4" t="str">
        <f t="shared" si="1"/>
        <v>Arabica</v>
      </c>
      <c r="Q4" t="str">
        <f t="shared" si="2"/>
        <v>Light</v>
      </c>
      <c r="R4" t="str">
        <f>_xlfn.XLOOKUP(tbl_orders[[#This Row],[Customer ID]],'Customer Data'!$A$1:$A$1001,'Customer Data'!$H$1:$H$1001,,0)</f>
        <v>Yes</v>
      </c>
    </row>
    <row r="5" spans="1:19" x14ac:dyDescent="0.2">
      <c r="A5" s="2" t="s">
        <v>500</v>
      </c>
      <c r="B5" s="2" t="str">
        <f>TEXT(tbl_orders[[#This Row],[Order Date]],"mmm")</f>
        <v>Jul</v>
      </c>
      <c r="C5" s="2" t="str">
        <f>TEXT(tbl_orders[[#This Row],[Order Date]],"yyyy")</f>
        <v>2021</v>
      </c>
      <c r="D5" s="3">
        <v>44392</v>
      </c>
      <c r="E5" s="2" t="s">
        <v>501</v>
      </c>
      <c r="F5" t="s">
        <v>4268</v>
      </c>
      <c r="G5" s="2">
        <v>2</v>
      </c>
      <c r="H5" s="2" t="str">
        <f>_xlfn.XLOOKUP(E5,'Customer Data'!$A$1:$A$1001,'Customer Data'!$B$1:$B$1001,,0)</f>
        <v>Christoffer O' Shea</v>
      </c>
      <c r="I5" s="2" t="str">
        <f>IF(_xlfn.XLOOKUP(E5,'Customer Data'!$A$1:$A$1001,'Customer Data'!$C$1:$C$1001,,0)=0,"",_xlfn.XLOOKUP(E5,'Customer Data'!$A$1:$A$1001,'Customer Data'!$C$1:$C$1001,,0))</f>
        <v/>
      </c>
      <c r="J5" s="2" t="str">
        <f>_xlfn.XLOOKUP(E5,'Customer Data'!$A$1:$A$1001,'Customer Data'!$F$1:$F$1001,,0)</f>
        <v>Brazil</v>
      </c>
      <c r="K5" t="str">
        <f>INDEX('Product Data'!$A$1:$G$49,MATCH('Order Data'!$F5,'Product Data'!$A$1:$A$49,0),MATCH('Order Data'!K$1,'Product Data'!$A$1:$G$1,0))</f>
        <v>Exc</v>
      </c>
      <c r="L5" t="str">
        <f>INDEX('Product Data'!$A$1:$G$49,MATCH('Order Data'!$F5,'Product Data'!$A$1:$A$49,0),MATCH('Order Data'!L$1,'Product Data'!$A$1:$G$1,0))</f>
        <v>M</v>
      </c>
      <c r="M5" s="4">
        <f>INDEX('Product Data'!$A$1:$G$49,MATCH('Order Data'!$F5,'Product Data'!$A$1:$A$49,0),MATCH('Order Data'!M$1,'Product Data'!$A$1:$G$1,0))</f>
        <v>1</v>
      </c>
      <c r="N5" s="5">
        <f>INDEX('Product Data'!$A$1:$G$49,MATCH('Order Data'!$F5,'Product Data'!$A$1:$A$49,0),MATCH('Order Data'!N$1,'Product Data'!$A$1:$G$1,0))</f>
        <v>13.75</v>
      </c>
      <c r="O5" s="5">
        <f t="shared" si="0"/>
        <v>27.5</v>
      </c>
      <c r="P5" t="str">
        <f t="shared" si="1"/>
        <v>Excelsa</v>
      </c>
      <c r="Q5" t="str">
        <f t="shared" si="2"/>
        <v>Medium</v>
      </c>
      <c r="R5" t="str">
        <f>_xlfn.XLOOKUP(tbl_orders[[#This Row],[Customer ID]],'Customer Data'!$A$1:$A$1001,'Customer Data'!$H$1:$H$1001,,0)</f>
        <v>No</v>
      </c>
      <c r="S5">
        <v>14300</v>
      </c>
    </row>
    <row r="6" spans="1:19" x14ac:dyDescent="0.2">
      <c r="A6" s="2" t="s">
        <v>500</v>
      </c>
      <c r="B6" s="2" t="str">
        <f>TEXT(tbl_orders[[#This Row],[Order Date]],"mmm")</f>
        <v>Jul</v>
      </c>
      <c r="C6" s="2" t="str">
        <f>TEXT(tbl_orders[[#This Row],[Order Date]],"yyyy")</f>
        <v>2021</v>
      </c>
      <c r="D6" s="3">
        <v>44392</v>
      </c>
      <c r="E6" s="2" t="s">
        <v>501</v>
      </c>
      <c r="F6" t="s">
        <v>4269</v>
      </c>
      <c r="G6" s="2">
        <v>2</v>
      </c>
      <c r="H6" s="2" t="str">
        <f>_xlfn.XLOOKUP(E6,'Customer Data'!$A$1:$A$1001,'Customer Data'!$B$1:$B$1001,,0)</f>
        <v>Christoffer O' Shea</v>
      </c>
      <c r="I6" s="2" t="str">
        <f>IF(_xlfn.XLOOKUP(E6,'Customer Data'!$A$1:$A$1001,'Customer Data'!$C$1:$C$1001,,0)=0,"",_xlfn.XLOOKUP(E6,'Customer Data'!$A$1:$A$1001,'Customer Data'!$C$1:$C$1001,,0))</f>
        <v/>
      </c>
      <c r="J6" s="2" t="str">
        <f>_xlfn.XLOOKUP(E6,'Customer Data'!$A$1:$A$1001,'Customer Data'!$F$1:$F$1001,,0)</f>
        <v>Brazil</v>
      </c>
      <c r="K6" t="str">
        <f>INDEX('Product Data'!$A$1:$G$49,MATCH('Order Data'!$F6,'Product Data'!$A$1:$A$49,0),MATCH('Order Data'!K$1,'Product Data'!$A$1:$G$1,0))</f>
        <v>Rob</v>
      </c>
      <c r="L6" t="str">
        <f>INDEX('Product Data'!$A$1:$G$49,MATCH('Order Data'!$F6,'Product Data'!$A$1:$A$49,0),MATCH('Order Data'!L$1,'Product Data'!$A$1:$G$1,0))</f>
        <v>L</v>
      </c>
      <c r="M6" s="4">
        <f>INDEX('Product Data'!$A$1:$G$49,MATCH('Order Data'!$F6,'Product Data'!$A$1:$A$49,0),MATCH('Order Data'!M$1,'Product Data'!$A$1:$G$1,0))</f>
        <v>2.5</v>
      </c>
      <c r="N6" s="5">
        <f>INDEX('Product Data'!$A$1:$G$49,MATCH('Order Data'!$F6,'Product Data'!$A$1:$A$49,0),MATCH('Order Data'!N$1,'Product Data'!$A$1:$G$1,0))</f>
        <v>27.484999999999996</v>
      </c>
      <c r="O6" s="5">
        <f t="shared" si="0"/>
        <v>54.969999999999992</v>
      </c>
      <c r="P6" t="str">
        <f t="shared" si="1"/>
        <v>Robusta</v>
      </c>
      <c r="Q6" t="str">
        <f t="shared" si="2"/>
        <v>Light</v>
      </c>
      <c r="R6" t="str">
        <f>_xlfn.XLOOKUP(tbl_orders[[#This Row],[Customer ID]],'Customer Data'!$A$1:$A$1001,'Customer Data'!$H$1:$H$1001,,0)</f>
        <v>No</v>
      </c>
    </row>
    <row r="7" spans="1:19" x14ac:dyDescent="0.2">
      <c r="A7" s="2" t="s">
        <v>505</v>
      </c>
      <c r="B7" s="2" t="str">
        <f>TEXT(tbl_orders[[#This Row],[Order Date]],"mmm")</f>
        <v>Aug</v>
      </c>
      <c r="C7" s="2" t="str">
        <f>TEXT(tbl_orders[[#This Row],[Order Date]],"yyyy")</f>
        <v>2021</v>
      </c>
      <c r="D7" s="3">
        <v>44412</v>
      </c>
      <c r="E7" s="2" t="s">
        <v>506</v>
      </c>
      <c r="F7" t="s">
        <v>4270</v>
      </c>
      <c r="G7" s="2">
        <v>3</v>
      </c>
      <c r="H7" s="2" t="str">
        <f>_xlfn.XLOOKUP(E7,'Customer Data'!$A$1:$A$1001,'Customer Data'!$B$1:$B$1001,,0)</f>
        <v>Beryle Cottier</v>
      </c>
      <c r="I7" s="2" t="str">
        <f>IF(_xlfn.XLOOKUP(E7,'Customer Data'!$A$1:$A$1001,'Customer Data'!$C$1:$C$1001,,0)=0,"",_xlfn.XLOOKUP(E7,'Customer Data'!$A$1:$A$1001,'Customer Data'!$C$1:$C$1001,,0))</f>
        <v/>
      </c>
      <c r="J7" s="2" t="str">
        <f>_xlfn.XLOOKUP(E7,'Customer Data'!$A$1:$A$1001,'Customer Data'!$F$1:$F$1001,,0)</f>
        <v>United States</v>
      </c>
      <c r="K7" t="str">
        <f>INDEX('Product Data'!$A$1:$G$49,MATCH('Order Data'!$F7,'Product Data'!$A$1:$A$49,0),MATCH('Order Data'!K$1,'Product Data'!$A$1:$G$1,0))</f>
        <v>Lib</v>
      </c>
      <c r="L7" t="str">
        <f>INDEX('Product Data'!$A$1:$G$49,MATCH('Order Data'!$F7,'Product Data'!$A$1:$A$49,0),MATCH('Order Data'!L$1,'Product Data'!$A$1:$G$1,0))</f>
        <v>D</v>
      </c>
      <c r="M7" s="4">
        <f>INDEX('Product Data'!$A$1:$G$49,MATCH('Order Data'!$F7,'Product Data'!$A$1:$A$49,0),MATCH('Order Data'!M$1,'Product Data'!$A$1:$G$1,0))</f>
        <v>1</v>
      </c>
      <c r="N7" s="5">
        <f>INDEX('Product Data'!$A$1:$G$49,MATCH('Order Data'!$F7,'Product Data'!$A$1:$A$49,0),MATCH('Order Data'!N$1,'Product Data'!$A$1:$G$1,0))</f>
        <v>12.95</v>
      </c>
      <c r="O7" s="5">
        <f t="shared" si="0"/>
        <v>38.849999999999994</v>
      </c>
      <c r="P7" t="str">
        <f t="shared" si="1"/>
        <v>Liberica</v>
      </c>
      <c r="Q7" t="str">
        <f t="shared" si="2"/>
        <v>Dark</v>
      </c>
      <c r="R7" t="str">
        <f>_xlfn.XLOOKUP(tbl_orders[[#This Row],[Customer ID]],'Customer Data'!$A$1:$A$1001,'Customer Data'!$H$1:$H$1001,,0)</f>
        <v>No</v>
      </c>
    </row>
    <row r="8" spans="1:19" x14ac:dyDescent="0.2">
      <c r="A8" s="2" t="s">
        <v>508</v>
      </c>
      <c r="B8" s="2" t="str">
        <f>TEXT(tbl_orders[[#This Row],[Order Date]],"mmm")</f>
        <v>Jan</v>
      </c>
      <c r="C8" s="2" t="str">
        <f>TEXT(tbl_orders[[#This Row],[Order Date]],"yyyy")</f>
        <v>2022</v>
      </c>
      <c r="D8" s="3">
        <v>44582</v>
      </c>
      <c r="E8" s="2" t="s">
        <v>509</v>
      </c>
      <c r="F8" t="s">
        <v>4271</v>
      </c>
      <c r="G8" s="2">
        <v>3</v>
      </c>
      <c r="H8" s="2" t="str">
        <f>_xlfn.XLOOKUP(E8,'Customer Data'!$A$1:$A$1001,'Customer Data'!$B$1:$B$1001,,0)</f>
        <v>Shaylynn Lobe</v>
      </c>
      <c r="I8" s="2" t="str">
        <f>IF(_xlfn.XLOOKUP(E8,'Customer Data'!$A$1:$A$1001,'Customer Data'!$C$1:$C$1001,,0)=0,"",_xlfn.XLOOKUP(E8,'Customer Data'!$A$1:$A$1001,'Customer Data'!$C$1:$C$1001,,0))</f>
        <v>slobe6@nifty.com</v>
      </c>
      <c r="J8" s="2" t="str">
        <f>_xlfn.XLOOKUP(E8,'Customer Data'!$A$1:$A$1001,'Customer Data'!$F$1:$F$1001,,0)</f>
        <v>China</v>
      </c>
      <c r="K8" t="str">
        <f>INDEX('Product Data'!$A$1:$G$49,MATCH('Order Data'!$F8,'Product Data'!$A$1:$A$49,0),MATCH('Order Data'!K$1,'Product Data'!$A$1:$G$1,0))</f>
        <v>Exc</v>
      </c>
      <c r="L8" t="str">
        <f>INDEX('Product Data'!$A$1:$G$49,MATCH('Order Data'!$F8,'Product Data'!$A$1:$A$49,0),MATCH('Order Data'!L$1,'Product Data'!$A$1:$G$1,0))</f>
        <v>D</v>
      </c>
      <c r="M8" s="4">
        <f>INDEX('Product Data'!$A$1:$G$49,MATCH('Order Data'!$F8,'Product Data'!$A$1:$A$49,0),MATCH('Order Data'!M$1,'Product Data'!$A$1:$G$1,0))</f>
        <v>0.5</v>
      </c>
      <c r="N8" s="5">
        <f>INDEX('Product Data'!$A$1:$G$49,MATCH('Order Data'!$F8,'Product Data'!$A$1:$A$49,0),MATCH('Order Data'!N$1,'Product Data'!$A$1:$G$1,0))</f>
        <v>7.29</v>
      </c>
      <c r="O8" s="5">
        <f t="shared" si="0"/>
        <v>21.87</v>
      </c>
      <c r="P8" t="str">
        <f t="shared" si="1"/>
        <v>Excelsa</v>
      </c>
      <c r="Q8" t="str">
        <f t="shared" si="2"/>
        <v>Dark</v>
      </c>
      <c r="R8" t="str">
        <f>_xlfn.XLOOKUP(tbl_orders[[#This Row],[Customer ID]],'Customer Data'!$A$1:$A$1001,'Customer Data'!$H$1:$H$1001,,0)</f>
        <v>Yes</v>
      </c>
      <c r="S8">
        <v>12280</v>
      </c>
    </row>
    <row r="9" spans="1:19" x14ac:dyDescent="0.2">
      <c r="A9" s="2" t="s">
        <v>512</v>
      </c>
      <c r="B9" s="2" t="str">
        <f>TEXT(tbl_orders[[#This Row],[Order Date]],"mmm")</f>
        <v>May</v>
      </c>
      <c r="C9" s="2" t="str">
        <f>TEXT(tbl_orders[[#This Row],[Order Date]],"yyyy")</f>
        <v>2022</v>
      </c>
      <c r="D9" s="3">
        <v>44701</v>
      </c>
      <c r="E9" s="2" t="s">
        <v>513</v>
      </c>
      <c r="F9" t="s">
        <v>4272</v>
      </c>
      <c r="G9" s="2">
        <v>1</v>
      </c>
      <c r="H9" s="2" t="str">
        <f>_xlfn.XLOOKUP(E9,'Customer Data'!$A$1:$A$1001,'Customer Data'!$B$1:$B$1001,,0)</f>
        <v>Melvin Wharfe</v>
      </c>
      <c r="I9" s="2" t="str">
        <f>IF(_xlfn.XLOOKUP(E9,'Customer Data'!$A$1:$A$1001,'Customer Data'!$C$1:$C$1001,,0)=0,"",_xlfn.XLOOKUP(E9,'Customer Data'!$A$1:$A$1001,'Customer Data'!$C$1:$C$1001,,0))</f>
        <v/>
      </c>
      <c r="J9" s="2" t="str">
        <f>_xlfn.XLOOKUP(E9,'Customer Data'!$A$1:$A$1001,'Customer Data'!$F$1:$F$1001,,0)</f>
        <v>Brazil</v>
      </c>
      <c r="K9" t="str">
        <f>INDEX('Product Data'!$A$1:$G$49,MATCH('Order Data'!$F9,'Product Data'!$A$1:$A$49,0),MATCH('Order Data'!K$1,'Product Data'!$A$1:$G$1,0))</f>
        <v>Lib</v>
      </c>
      <c r="L9" t="str">
        <f>INDEX('Product Data'!$A$1:$G$49,MATCH('Order Data'!$F9,'Product Data'!$A$1:$A$49,0),MATCH('Order Data'!L$1,'Product Data'!$A$1:$G$1,0))</f>
        <v>L</v>
      </c>
      <c r="M9" s="4">
        <f>INDEX('Product Data'!$A$1:$G$49,MATCH('Order Data'!$F9,'Product Data'!$A$1:$A$49,0),MATCH('Order Data'!M$1,'Product Data'!$A$1:$G$1,0))</f>
        <v>0.2</v>
      </c>
      <c r="N9" s="5">
        <f>INDEX('Product Data'!$A$1:$G$49,MATCH('Order Data'!$F9,'Product Data'!$A$1:$A$49,0),MATCH('Order Data'!N$1,'Product Data'!$A$1:$G$1,0))</f>
        <v>4.7549999999999999</v>
      </c>
      <c r="O9" s="5">
        <f t="shared" si="0"/>
        <v>4.7549999999999999</v>
      </c>
      <c r="P9" t="str">
        <f t="shared" si="1"/>
        <v>Liberica</v>
      </c>
      <c r="Q9" t="str">
        <f t="shared" si="2"/>
        <v>Light</v>
      </c>
      <c r="R9" t="str">
        <f>_xlfn.XLOOKUP(tbl_orders[[#This Row],[Customer ID]],'Customer Data'!$A$1:$A$1001,'Customer Data'!$H$1:$H$1001,,0)</f>
        <v>Yes</v>
      </c>
    </row>
    <row r="10" spans="1:19" x14ac:dyDescent="0.2">
      <c r="A10" s="2" t="s">
        <v>515</v>
      </c>
      <c r="B10" s="2" t="str">
        <f>TEXT(tbl_orders[[#This Row],[Order Date]],"mmm")</f>
        <v>Jan</v>
      </c>
      <c r="C10" s="2" t="str">
        <f>TEXT(tbl_orders[[#This Row],[Order Date]],"yyyy")</f>
        <v>2019</v>
      </c>
      <c r="D10" s="3">
        <v>43467</v>
      </c>
      <c r="E10" s="2" t="s">
        <v>516</v>
      </c>
      <c r="F10" t="s">
        <v>4273</v>
      </c>
      <c r="G10" s="2">
        <v>3</v>
      </c>
      <c r="H10" s="2" t="str">
        <f>_xlfn.XLOOKUP(E10,'Customer Data'!$A$1:$A$1001,'Customer Data'!$B$1:$B$1001,,0)</f>
        <v>Guthrey Petracci</v>
      </c>
      <c r="I10" s="2" t="str">
        <f>IF(_xlfn.XLOOKUP(E10,'Customer Data'!$A$1:$A$1001,'Customer Data'!$C$1:$C$1001,,0)=0,"",_xlfn.XLOOKUP(E10,'Customer Data'!$A$1:$A$1001,'Customer Data'!$C$1:$C$1001,,0))</f>
        <v>gpetracci8@livejournal.com</v>
      </c>
      <c r="J10" s="2" t="str">
        <f>_xlfn.XLOOKUP(E10,'Customer Data'!$A$1:$A$1001,'Customer Data'!$F$1:$F$1001,,0)</f>
        <v>United States</v>
      </c>
      <c r="K10" t="str">
        <f>INDEX('Product Data'!$A$1:$G$49,MATCH('Order Data'!$F10,'Product Data'!$A$1:$A$49,0),MATCH('Order Data'!K$1,'Product Data'!$A$1:$G$1,0))</f>
        <v>Rob</v>
      </c>
      <c r="L10" t="str">
        <f>INDEX('Product Data'!$A$1:$G$49,MATCH('Order Data'!$F10,'Product Data'!$A$1:$A$49,0),MATCH('Order Data'!L$1,'Product Data'!$A$1:$G$1,0))</f>
        <v>M</v>
      </c>
      <c r="M10" s="4">
        <f>INDEX('Product Data'!$A$1:$G$49,MATCH('Order Data'!$F10,'Product Data'!$A$1:$A$49,0),MATCH('Order Data'!M$1,'Product Data'!$A$1:$G$1,0))</f>
        <v>0.5</v>
      </c>
      <c r="N10" s="5">
        <f>INDEX('Product Data'!$A$1:$G$49,MATCH('Order Data'!$F10,'Product Data'!$A$1:$A$49,0),MATCH('Order Data'!N$1,'Product Data'!$A$1:$G$1,0))</f>
        <v>5.97</v>
      </c>
      <c r="O10" s="5">
        <f t="shared" si="0"/>
        <v>17.91</v>
      </c>
      <c r="P10" t="str">
        <f t="shared" si="1"/>
        <v>Robusta</v>
      </c>
      <c r="Q10" t="str">
        <f t="shared" si="2"/>
        <v>Medium</v>
      </c>
      <c r="R10" t="str">
        <f>_xlfn.XLOOKUP(tbl_orders[[#This Row],[Customer ID]],'Customer Data'!$A$1:$A$1001,'Customer Data'!$H$1:$H$1001,,0)</f>
        <v>No</v>
      </c>
    </row>
    <row r="11" spans="1:19" x14ac:dyDescent="0.2">
      <c r="A11" s="2" t="s">
        <v>519</v>
      </c>
      <c r="B11" s="2" t="str">
        <f>TEXT(tbl_orders[[#This Row],[Order Date]],"mmm")</f>
        <v>Sep</v>
      </c>
      <c r="C11" s="2" t="str">
        <f>TEXT(tbl_orders[[#This Row],[Order Date]],"yyyy")</f>
        <v>2019</v>
      </c>
      <c r="D11" s="3">
        <v>43713</v>
      </c>
      <c r="E11" s="2" t="s">
        <v>520</v>
      </c>
      <c r="F11" t="s">
        <v>4273</v>
      </c>
      <c r="G11" s="2">
        <v>1</v>
      </c>
      <c r="H11" s="2" t="str">
        <f>_xlfn.XLOOKUP(E11,'Customer Data'!$A$1:$A$1001,'Customer Data'!$B$1:$B$1001,,0)</f>
        <v>Rodger Raven</v>
      </c>
      <c r="I11" s="2" t="str">
        <f>IF(_xlfn.XLOOKUP(E11,'Customer Data'!$A$1:$A$1001,'Customer Data'!$C$1:$C$1001,,0)=0,"",_xlfn.XLOOKUP(E11,'Customer Data'!$A$1:$A$1001,'Customer Data'!$C$1:$C$1001,,0))</f>
        <v>rraven9@ed.gov</v>
      </c>
      <c r="J11" s="2" t="str">
        <f>_xlfn.XLOOKUP(E11,'Customer Data'!$A$1:$A$1001,'Customer Data'!$F$1:$F$1001,,0)</f>
        <v>China</v>
      </c>
      <c r="K11" t="str">
        <f>INDEX('Product Data'!$A$1:$G$49,MATCH('Order Data'!$F11,'Product Data'!$A$1:$A$49,0),MATCH('Order Data'!K$1,'Product Data'!$A$1:$G$1,0))</f>
        <v>Rob</v>
      </c>
      <c r="L11" t="str">
        <f>INDEX('Product Data'!$A$1:$G$49,MATCH('Order Data'!$F11,'Product Data'!$A$1:$A$49,0),MATCH('Order Data'!L$1,'Product Data'!$A$1:$G$1,0))</f>
        <v>M</v>
      </c>
      <c r="M11" s="4">
        <f>INDEX('Product Data'!$A$1:$G$49,MATCH('Order Data'!$F11,'Product Data'!$A$1:$A$49,0),MATCH('Order Data'!M$1,'Product Data'!$A$1:$G$1,0))</f>
        <v>0.5</v>
      </c>
      <c r="N11" s="5">
        <f>INDEX('Product Data'!$A$1:$G$49,MATCH('Order Data'!$F11,'Product Data'!$A$1:$A$49,0),MATCH('Order Data'!N$1,'Product Data'!$A$1:$G$1,0))</f>
        <v>5.97</v>
      </c>
      <c r="O11" s="5">
        <f t="shared" si="0"/>
        <v>5.97</v>
      </c>
      <c r="P11" t="str">
        <f t="shared" si="1"/>
        <v>Robusta</v>
      </c>
      <c r="Q11" t="str">
        <f t="shared" si="2"/>
        <v>Medium</v>
      </c>
      <c r="R11" t="str">
        <f>_xlfn.XLOOKUP(tbl_orders[[#This Row],[Customer ID]],'Customer Data'!$A$1:$A$1001,'Customer Data'!$H$1:$H$1001,,0)</f>
        <v>No</v>
      </c>
    </row>
    <row r="12" spans="1:19" x14ac:dyDescent="0.2">
      <c r="A12" s="2" t="s">
        <v>523</v>
      </c>
      <c r="B12" s="2" t="str">
        <f>TEXT(tbl_orders[[#This Row],[Order Date]],"mmm")</f>
        <v>Mar</v>
      </c>
      <c r="C12" s="2" t="str">
        <f>TEXT(tbl_orders[[#This Row],[Order Date]],"yyyy")</f>
        <v>2021</v>
      </c>
      <c r="D12" s="3">
        <v>44263</v>
      </c>
      <c r="E12" s="2" t="s">
        <v>524</v>
      </c>
      <c r="F12" t="s">
        <v>4274</v>
      </c>
      <c r="G12" s="2">
        <v>4</v>
      </c>
      <c r="H12" s="2" t="str">
        <f>_xlfn.XLOOKUP(E12,'Customer Data'!$A$1:$A$1001,'Customer Data'!$B$1:$B$1001,,0)</f>
        <v>Ferrell Ferber</v>
      </c>
      <c r="I12" s="2" t="str">
        <f>IF(_xlfn.XLOOKUP(E12,'Customer Data'!$A$1:$A$1001,'Customer Data'!$C$1:$C$1001,,0)=0,"",_xlfn.XLOOKUP(E12,'Customer Data'!$A$1:$A$1001,'Customer Data'!$C$1:$C$1001,,0))</f>
        <v>fferbera@businesswire.com</v>
      </c>
      <c r="J12" s="2" t="str">
        <f>_xlfn.XLOOKUP(E12,'Customer Data'!$A$1:$A$1001,'Customer Data'!$F$1:$F$1001,,0)</f>
        <v>Brazil</v>
      </c>
      <c r="K12" t="str">
        <f>INDEX('Product Data'!$A$1:$G$49,MATCH('Order Data'!$F12,'Product Data'!$A$1:$A$49,0),MATCH('Order Data'!K$1,'Product Data'!$A$1:$G$1,0))</f>
        <v>Ara</v>
      </c>
      <c r="L12" t="str">
        <f>INDEX('Product Data'!$A$1:$G$49,MATCH('Order Data'!$F12,'Product Data'!$A$1:$A$49,0),MATCH('Order Data'!L$1,'Product Data'!$A$1:$G$1,0))</f>
        <v>D</v>
      </c>
      <c r="M12" s="4">
        <f>INDEX('Product Data'!$A$1:$G$49,MATCH('Order Data'!$F12,'Product Data'!$A$1:$A$49,0),MATCH('Order Data'!M$1,'Product Data'!$A$1:$G$1,0))</f>
        <v>1</v>
      </c>
      <c r="N12" s="5">
        <f>INDEX('Product Data'!$A$1:$G$49,MATCH('Order Data'!$F12,'Product Data'!$A$1:$A$49,0),MATCH('Order Data'!N$1,'Product Data'!$A$1:$G$1,0))</f>
        <v>9.9499999999999993</v>
      </c>
      <c r="O12" s="5">
        <f t="shared" si="0"/>
        <v>39.799999999999997</v>
      </c>
      <c r="P12" t="str">
        <f t="shared" si="1"/>
        <v>Arabica</v>
      </c>
      <c r="Q12" t="str">
        <f t="shared" si="2"/>
        <v>Dark</v>
      </c>
      <c r="R12" t="str">
        <f>_xlfn.XLOOKUP(tbl_orders[[#This Row],[Customer ID]],'Customer Data'!$A$1:$A$1001,'Customer Data'!$H$1:$H$1001,,0)</f>
        <v>No</v>
      </c>
    </row>
    <row r="13" spans="1:19" x14ac:dyDescent="0.2">
      <c r="A13" s="2" t="s">
        <v>527</v>
      </c>
      <c r="B13" s="2" t="str">
        <f>TEXT(tbl_orders[[#This Row],[Order Date]],"mmm")</f>
        <v>Oct</v>
      </c>
      <c r="C13" s="2" t="str">
        <f>TEXT(tbl_orders[[#This Row],[Order Date]],"yyyy")</f>
        <v>2020</v>
      </c>
      <c r="D13" s="3">
        <v>44132</v>
      </c>
      <c r="E13" s="2" t="s">
        <v>528</v>
      </c>
      <c r="F13" t="s">
        <v>4275</v>
      </c>
      <c r="G13" s="2">
        <v>5</v>
      </c>
      <c r="H13" s="2" t="str">
        <f>_xlfn.XLOOKUP(E13,'Customer Data'!$A$1:$A$1001,'Customer Data'!$B$1:$B$1001,,0)</f>
        <v>Duky Phizackerly</v>
      </c>
      <c r="I13" s="2" t="str">
        <f>IF(_xlfn.XLOOKUP(E13,'Customer Data'!$A$1:$A$1001,'Customer Data'!$C$1:$C$1001,,0)=0,"",_xlfn.XLOOKUP(E13,'Customer Data'!$A$1:$A$1001,'Customer Data'!$C$1:$C$1001,,0))</f>
        <v>dphizackerlyb@utexas.edu</v>
      </c>
      <c r="J13" s="2" t="str">
        <f>_xlfn.XLOOKUP(E13,'Customer Data'!$A$1:$A$1001,'Customer Data'!$F$1:$F$1001,,0)</f>
        <v>China</v>
      </c>
      <c r="K13" t="str">
        <f>INDEX('Product Data'!$A$1:$G$49,MATCH('Order Data'!$F13,'Product Data'!$A$1:$A$49,0),MATCH('Order Data'!K$1,'Product Data'!$A$1:$G$1,0))</f>
        <v>Exc</v>
      </c>
      <c r="L13" t="str">
        <f>INDEX('Product Data'!$A$1:$G$49,MATCH('Order Data'!$F13,'Product Data'!$A$1:$A$49,0),MATCH('Order Data'!L$1,'Product Data'!$A$1:$G$1,0))</f>
        <v>L</v>
      </c>
      <c r="M13" s="4">
        <f>INDEX('Product Data'!$A$1:$G$49,MATCH('Order Data'!$F13,'Product Data'!$A$1:$A$49,0),MATCH('Order Data'!M$1,'Product Data'!$A$1:$G$1,0))</f>
        <v>2.5</v>
      </c>
      <c r="N13" s="5">
        <f>INDEX('Product Data'!$A$1:$G$49,MATCH('Order Data'!$F13,'Product Data'!$A$1:$A$49,0),MATCH('Order Data'!N$1,'Product Data'!$A$1:$G$1,0))</f>
        <v>34.154999999999994</v>
      </c>
      <c r="O13" s="5">
        <f t="shared" si="0"/>
        <v>170.77499999999998</v>
      </c>
      <c r="P13" t="str">
        <f t="shared" si="1"/>
        <v>Excelsa</v>
      </c>
      <c r="Q13" t="str">
        <f t="shared" si="2"/>
        <v>Light</v>
      </c>
      <c r="R13" t="str">
        <f>_xlfn.XLOOKUP(tbl_orders[[#This Row],[Customer ID]],'Customer Data'!$A$1:$A$1001,'Customer Data'!$H$1:$H$1001,,0)</f>
        <v>Yes</v>
      </c>
      <c r="S13">
        <v>12550</v>
      </c>
    </row>
    <row r="14" spans="1:19" x14ac:dyDescent="0.2">
      <c r="A14" s="2" t="s">
        <v>531</v>
      </c>
      <c r="B14" s="2" t="str">
        <f>TEXT(tbl_orders[[#This Row],[Order Date]],"mmm")</f>
        <v>Jul</v>
      </c>
      <c r="C14" s="2" t="str">
        <f>TEXT(tbl_orders[[#This Row],[Order Date]],"yyyy")</f>
        <v>2022</v>
      </c>
      <c r="D14" s="3">
        <v>44744</v>
      </c>
      <c r="E14" s="2" t="s">
        <v>532</v>
      </c>
      <c r="F14" t="s">
        <v>4265</v>
      </c>
      <c r="G14" s="2">
        <v>5</v>
      </c>
      <c r="H14" s="2" t="str">
        <f>_xlfn.XLOOKUP(E14,'Customer Data'!$A$1:$A$1001,'Customer Data'!$B$1:$B$1001,,0)</f>
        <v>Rosaleen Scholar</v>
      </c>
      <c r="I14" s="2" t="str">
        <f>IF(_xlfn.XLOOKUP(E14,'Customer Data'!$A$1:$A$1001,'Customer Data'!$C$1:$C$1001,,0)=0,"",_xlfn.XLOOKUP(E14,'Customer Data'!$A$1:$A$1001,'Customer Data'!$C$1:$C$1001,,0))</f>
        <v>rscholarc@nyu.edu</v>
      </c>
      <c r="J14" s="2" t="str">
        <f>_xlfn.XLOOKUP(E14,'Customer Data'!$A$1:$A$1001,'Customer Data'!$F$1:$F$1001,,0)</f>
        <v>United States</v>
      </c>
      <c r="K14" t="str">
        <f>INDEX('Product Data'!$A$1:$G$49,MATCH('Order Data'!$F14,'Product Data'!$A$1:$A$49,0),MATCH('Order Data'!K$1,'Product Data'!$A$1:$G$1,0))</f>
        <v>Rob</v>
      </c>
      <c r="L14" t="str">
        <f>INDEX('Product Data'!$A$1:$G$49,MATCH('Order Data'!$F14,'Product Data'!$A$1:$A$49,0),MATCH('Order Data'!L$1,'Product Data'!$A$1:$G$1,0))</f>
        <v>M</v>
      </c>
      <c r="M14" s="4">
        <f>INDEX('Product Data'!$A$1:$G$49,MATCH('Order Data'!$F14,'Product Data'!$A$1:$A$49,0),MATCH('Order Data'!M$1,'Product Data'!$A$1:$G$1,0))</f>
        <v>1</v>
      </c>
      <c r="N14" s="5">
        <f>INDEX('Product Data'!$A$1:$G$49,MATCH('Order Data'!$F14,'Product Data'!$A$1:$A$49,0),MATCH('Order Data'!N$1,'Product Data'!$A$1:$G$1,0))</f>
        <v>9.9499999999999993</v>
      </c>
      <c r="O14" s="5">
        <f t="shared" si="0"/>
        <v>49.75</v>
      </c>
      <c r="P14" t="str">
        <f t="shared" si="1"/>
        <v>Robusta</v>
      </c>
      <c r="Q14" t="str">
        <f t="shared" si="2"/>
        <v>Medium</v>
      </c>
      <c r="R14" t="str">
        <f>_xlfn.XLOOKUP(tbl_orders[[#This Row],[Customer ID]],'Customer Data'!$A$1:$A$1001,'Customer Data'!$H$1:$H$1001,,0)</f>
        <v>No</v>
      </c>
    </row>
    <row r="15" spans="1:19" x14ac:dyDescent="0.2">
      <c r="A15" s="2" t="s">
        <v>535</v>
      </c>
      <c r="B15" s="2" t="str">
        <f>TEXT(tbl_orders[[#This Row],[Order Date]],"mmm")</f>
        <v>May</v>
      </c>
      <c r="C15" s="2" t="str">
        <f>TEXT(tbl_orders[[#This Row],[Order Date]],"yyyy")</f>
        <v>2020</v>
      </c>
      <c r="D15" s="3">
        <v>43973</v>
      </c>
      <c r="E15" s="2" t="s">
        <v>536</v>
      </c>
      <c r="F15" t="s">
        <v>4276</v>
      </c>
      <c r="G15" s="2">
        <v>2</v>
      </c>
      <c r="H15" s="2" t="str">
        <f>_xlfn.XLOOKUP(E15,'Customer Data'!$A$1:$A$1001,'Customer Data'!$B$1:$B$1001,,0)</f>
        <v>Terence Vanyutin</v>
      </c>
      <c r="I15" s="2" t="str">
        <f>IF(_xlfn.XLOOKUP(E15,'Customer Data'!$A$1:$A$1001,'Customer Data'!$C$1:$C$1001,,0)=0,"",_xlfn.XLOOKUP(E15,'Customer Data'!$A$1:$A$1001,'Customer Data'!$C$1:$C$1001,,0))</f>
        <v>tvanyutind@wix.com</v>
      </c>
      <c r="J15" s="2" t="str">
        <f>_xlfn.XLOOKUP(E15,'Customer Data'!$A$1:$A$1001,'Customer Data'!$F$1:$F$1001,,0)</f>
        <v>China</v>
      </c>
      <c r="K15" t="str">
        <f>INDEX('Product Data'!$A$1:$G$49,MATCH('Order Data'!$F15,'Product Data'!$A$1:$A$49,0),MATCH('Order Data'!K$1,'Product Data'!$A$1:$G$1,0))</f>
        <v>Rob</v>
      </c>
      <c r="L15" t="str">
        <f>INDEX('Product Data'!$A$1:$G$49,MATCH('Order Data'!$F15,'Product Data'!$A$1:$A$49,0),MATCH('Order Data'!L$1,'Product Data'!$A$1:$G$1,0))</f>
        <v>D</v>
      </c>
      <c r="M15" s="4">
        <f>INDEX('Product Data'!$A$1:$G$49,MATCH('Order Data'!$F15,'Product Data'!$A$1:$A$49,0),MATCH('Order Data'!M$1,'Product Data'!$A$1:$G$1,0))</f>
        <v>2.5</v>
      </c>
      <c r="N15" s="5">
        <f>INDEX('Product Data'!$A$1:$G$49,MATCH('Order Data'!$F15,'Product Data'!$A$1:$A$49,0),MATCH('Order Data'!N$1,'Product Data'!$A$1:$G$1,0))</f>
        <v>20.584999999999997</v>
      </c>
      <c r="O15" s="5">
        <f t="shared" si="0"/>
        <v>41.169999999999995</v>
      </c>
      <c r="P15" t="str">
        <f t="shared" si="1"/>
        <v>Robusta</v>
      </c>
      <c r="Q15" t="str">
        <f t="shared" si="2"/>
        <v>Dark</v>
      </c>
      <c r="R15" t="str">
        <f>_xlfn.XLOOKUP(tbl_orders[[#This Row],[Customer ID]],'Customer Data'!$A$1:$A$1001,'Customer Data'!$H$1:$H$1001,,0)</f>
        <v>No</v>
      </c>
    </row>
    <row r="16" spans="1:19" x14ac:dyDescent="0.2">
      <c r="A16" s="2" t="s">
        <v>539</v>
      </c>
      <c r="B16" s="2" t="str">
        <f>TEXT(tbl_orders[[#This Row],[Order Date]],"mmm")</f>
        <v>Apr</v>
      </c>
      <c r="C16" s="2" t="str">
        <f>TEXT(tbl_orders[[#This Row],[Order Date]],"yyyy")</f>
        <v>2022</v>
      </c>
      <c r="D16" s="3">
        <v>44656</v>
      </c>
      <c r="E16" s="2" t="s">
        <v>540</v>
      </c>
      <c r="F16" t="s">
        <v>4277</v>
      </c>
      <c r="G16" s="2">
        <v>3</v>
      </c>
      <c r="H16" s="2" t="str">
        <f>_xlfn.XLOOKUP(E16,'Customer Data'!$A$1:$A$1001,'Customer Data'!$B$1:$B$1001,,0)</f>
        <v>Patrice Trobe</v>
      </c>
      <c r="I16" s="2" t="str">
        <f>IF(_xlfn.XLOOKUP(E16,'Customer Data'!$A$1:$A$1001,'Customer Data'!$C$1:$C$1001,,0)=0,"",_xlfn.XLOOKUP(E16,'Customer Data'!$A$1:$A$1001,'Customer Data'!$C$1:$C$1001,,0))</f>
        <v>ptrobee@wunderground.com</v>
      </c>
      <c r="J16" s="2" t="str">
        <f>_xlfn.XLOOKUP(E16,'Customer Data'!$A$1:$A$1001,'Customer Data'!$F$1:$F$1001,,0)</f>
        <v>United States</v>
      </c>
      <c r="K16" t="str">
        <f>INDEX('Product Data'!$A$1:$G$49,MATCH('Order Data'!$F16,'Product Data'!$A$1:$A$49,0),MATCH('Order Data'!K$1,'Product Data'!$A$1:$G$1,0))</f>
        <v>Lib</v>
      </c>
      <c r="L16" t="str">
        <f>INDEX('Product Data'!$A$1:$G$49,MATCH('Order Data'!$F16,'Product Data'!$A$1:$A$49,0),MATCH('Order Data'!L$1,'Product Data'!$A$1:$G$1,0))</f>
        <v>D</v>
      </c>
      <c r="M16" s="4">
        <f>INDEX('Product Data'!$A$1:$G$49,MATCH('Order Data'!$F16,'Product Data'!$A$1:$A$49,0),MATCH('Order Data'!M$1,'Product Data'!$A$1:$G$1,0))</f>
        <v>0.2</v>
      </c>
      <c r="N16" s="5">
        <f>INDEX('Product Data'!$A$1:$G$49,MATCH('Order Data'!$F16,'Product Data'!$A$1:$A$49,0),MATCH('Order Data'!N$1,'Product Data'!$A$1:$G$1,0))</f>
        <v>3.8849999999999998</v>
      </c>
      <c r="O16" s="5">
        <f t="shared" si="0"/>
        <v>11.654999999999999</v>
      </c>
      <c r="P16" t="str">
        <f t="shared" si="1"/>
        <v>Liberica</v>
      </c>
      <c r="Q16" t="str">
        <f t="shared" si="2"/>
        <v>Dark</v>
      </c>
      <c r="R16" t="str">
        <f>_xlfn.XLOOKUP(tbl_orders[[#This Row],[Customer ID]],'Customer Data'!$A$1:$A$1001,'Customer Data'!$H$1:$H$1001,,0)</f>
        <v>Yes</v>
      </c>
    </row>
    <row r="17" spans="1:18" x14ac:dyDescent="0.2">
      <c r="A17" s="2" t="s">
        <v>543</v>
      </c>
      <c r="B17" s="2" t="str">
        <f>TEXT(tbl_orders[[#This Row],[Order Date]],"mmm")</f>
        <v>Jun</v>
      </c>
      <c r="C17" s="2" t="str">
        <f>TEXT(tbl_orders[[#This Row],[Order Date]],"yyyy")</f>
        <v>2022</v>
      </c>
      <c r="D17" s="3">
        <v>44719</v>
      </c>
      <c r="E17" s="2" t="s">
        <v>544</v>
      </c>
      <c r="F17" t="s">
        <v>4278</v>
      </c>
      <c r="G17" s="2">
        <v>5</v>
      </c>
      <c r="H17" s="2" t="str">
        <f>_xlfn.XLOOKUP(E17,'Customer Data'!$A$1:$A$1001,'Customer Data'!$B$1:$B$1001,,0)</f>
        <v>Llywellyn Oscroft</v>
      </c>
      <c r="I17" s="2" t="str">
        <f>IF(_xlfn.XLOOKUP(E17,'Customer Data'!$A$1:$A$1001,'Customer Data'!$C$1:$C$1001,,0)=0,"",_xlfn.XLOOKUP(E17,'Customer Data'!$A$1:$A$1001,'Customer Data'!$C$1:$C$1001,,0))</f>
        <v>loscroftf@ebay.co.uk</v>
      </c>
      <c r="J17" s="2" t="str">
        <f>_xlfn.XLOOKUP(E17,'Customer Data'!$A$1:$A$1001,'Customer Data'!$F$1:$F$1001,,0)</f>
        <v>Brazil</v>
      </c>
      <c r="K17" t="str">
        <f>INDEX('Product Data'!$A$1:$G$49,MATCH('Order Data'!$F17,'Product Data'!$A$1:$A$49,0),MATCH('Order Data'!K$1,'Product Data'!$A$1:$G$1,0))</f>
        <v>Rob</v>
      </c>
      <c r="L17" t="str">
        <f>INDEX('Product Data'!$A$1:$G$49,MATCH('Order Data'!$F17,'Product Data'!$A$1:$A$49,0),MATCH('Order Data'!L$1,'Product Data'!$A$1:$G$1,0))</f>
        <v>M</v>
      </c>
      <c r="M17" s="4">
        <f>INDEX('Product Data'!$A$1:$G$49,MATCH('Order Data'!$F17,'Product Data'!$A$1:$A$49,0),MATCH('Order Data'!M$1,'Product Data'!$A$1:$G$1,0))</f>
        <v>2.5</v>
      </c>
      <c r="N17" s="5">
        <f>INDEX('Product Data'!$A$1:$G$49,MATCH('Order Data'!$F17,'Product Data'!$A$1:$A$49,0),MATCH('Order Data'!N$1,'Product Data'!$A$1:$G$1,0))</f>
        <v>22.884999999999998</v>
      </c>
      <c r="O17" s="5">
        <f t="shared" si="0"/>
        <v>114.42499999999998</v>
      </c>
      <c r="P17" t="str">
        <f t="shared" si="1"/>
        <v>Robusta</v>
      </c>
      <c r="Q17" t="str">
        <f t="shared" si="2"/>
        <v>Medium</v>
      </c>
      <c r="R17" t="str">
        <f>_xlfn.XLOOKUP(tbl_orders[[#This Row],[Customer ID]],'Customer Data'!$A$1:$A$1001,'Customer Data'!$H$1:$H$1001,,0)</f>
        <v>No</v>
      </c>
    </row>
    <row r="18" spans="1:18" x14ac:dyDescent="0.2">
      <c r="A18" s="2" t="s">
        <v>547</v>
      </c>
      <c r="B18" s="2" t="str">
        <f>TEXT(tbl_orders[[#This Row],[Order Date]],"mmm")</f>
        <v>Mar</v>
      </c>
      <c r="C18" s="2" t="str">
        <f>TEXT(tbl_orders[[#This Row],[Order Date]],"yyyy")</f>
        <v>2019</v>
      </c>
      <c r="D18" s="3">
        <v>43544</v>
      </c>
      <c r="E18" s="2" t="s">
        <v>548</v>
      </c>
      <c r="F18" t="s">
        <v>4279</v>
      </c>
      <c r="G18" s="2">
        <v>6</v>
      </c>
      <c r="H18" s="2" t="str">
        <f>_xlfn.XLOOKUP(E18,'Customer Data'!$A$1:$A$1001,'Customer Data'!$B$1:$B$1001,,0)</f>
        <v>Minni Alabaster</v>
      </c>
      <c r="I18" s="2" t="str">
        <f>IF(_xlfn.XLOOKUP(E18,'Customer Data'!$A$1:$A$1001,'Customer Data'!$C$1:$C$1001,,0)=0,"",_xlfn.XLOOKUP(E18,'Customer Data'!$A$1:$A$1001,'Customer Data'!$C$1:$C$1001,,0))</f>
        <v>malabasterg@hexun.com</v>
      </c>
      <c r="J18" s="2" t="str">
        <f>_xlfn.XLOOKUP(E18,'Customer Data'!$A$1:$A$1001,'Customer Data'!$F$1:$F$1001,,0)</f>
        <v>China</v>
      </c>
      <c r="K18" t="str">
        <f>INDEX('Product Data'!$A$1:$G$49,MATCH('Order Data'!$F18,'Product Data'!$A$1:$A$49,0),MATCH('Order Data'!K$1,'Product Data'!$A$1:$G$1,0))</f>
        <v>Ara</v>
      </c>
      <c r="L18" t="str">
        <f>INDEX('Product Data'!$A$1:$G$49,MATCH('Order Data'!$F18,'Product Data'!$A$1:$A$49,0),MATCH('Order Data'!L$1,'Product Data'!$A$1:$G$1,0))</f>
        <v>M</v>
      </c>
      <c r="M18" s="4">
        <f>INDEX('Product Data'!$A$1:$G$49,MATCH('Order Data'!$F18,'Product Data'!$A$1:$A$49,0),MATCH('Order Data'!M$1,'Product Data'!$A$1:$G$1,0))</f>
        <v>0.2</v>
      </c>
      <c r="N18" s="5">
        <f>INDEX('Product Data'!$A$1:$G$49,MATCH('Order Data'!$F18,'Product Data'!$A$1:$A$49,0),MATCH('Order Data'!N$1,'Product Data'!$A$1:$G$1,0))</f>
        <v>3.375</v>
      </c>
      <c r="O18" s="5">
        <f t="shared" si="0"/>
        <v>20.25</v>
      </c>
      <c r="P18" t="str">
        <f t="shared" si="1"/>
        <v>Arabica</v>
      </c>
      <c r="Q18" t="str">
        <f t="shared" si="2"/>
        <v>Medium</v>
      </c>
      <c r="R18" t="str">
        <f>_xlfn.XLOOKUP(tbl_orders[[#This Row],[Customer ID]],'Customer Data'!$A$1:$A$1001,'Customer Data'!$H$1:$H$1001,,0)</f>
        <v>No</v>
      </c>
    </row>
    <row r="19" spans="1:18" x14ac:dyDescent="0.2">
      <c r="A19" s="2" t="s">
        <v>551</v>
      </c>
      <c r="B19" s="2" t="str">
        <f>TEXT(tbl_orders[[#This Row],[Order Date]],"mmm")</f>
        <v>Oct</v>
      </c>
      <c r="C19" s="2" t="str">
        <f>TEXT(tbl_orders[[#This Row],[Order Date]],"yyyy")</f>
        <v>2019</v>
      </c>
      <c r="D19" s="3">
        <v>43757</v>
      </c>
      <c r="E19" s="2" t="s">
        <v>552</v>
      </c>
      <c r="F19" t="s">
        <v>4267</v>
      </c>
      <c r="G19" s="2">
        <v>6</v>
      </c>
      <c r="H19" s="2" t="str">
        <f>_xlfn.XLOOKUP(E19,'Customer Data'!$A$1:$A$1001,'Customer Data'!$B$1:$B$1001,,0)</f>
        <v>Rhianon Broxup</v>
      </c>
      <c r="I19" s="2" t="str">
        <f>IF(_xlfn.XLOOKUP(E19,'Customer Data'!$A$1:$A$1001,'Customer Data'!$C$1:$C$1001,,0)=0,"",_xlfn.XLOOKUP(E19,'Customer Data'!$A$1:$A$1001,'Customer Data'!$C$1:$C$1001,,0))</f>
        <v>rbroxuph@jimdo.com</v>
      </c>
      <c r="J19" s="2" t="str">
        <f>_xlfn.XLOOKUP(E19,'Customer Data'!$A$1:$A$1001,'Customer Data'!$F$1:$F$1001,,0)</f>
        <v>United States</v>
      </c>
      <c r="K19" t="str">
        <f>INDEX('Product Data'!$A$1:$G$49,MATCH('Order Data'!$F19,'Product Data'!$A$1:$A$49,0),MATCH('Order Data'!K$1,'Product Data'!$A$1:$G$1,0))</f>
        <v>Ara</v>
      </c>
      <c r="L19" t="str">
        <f>INDEX('Product Data'!$A$1:$G$49,MATCH('Order Data'!$F19,'Product Data'!$A$1:$A$49,0),MATCH('Order Data'!L$1,'Product Data'!$A$1:$G$1,0))</f>
        <v>L</v>
      </c>
      <c r="M19" s="4">
        <f>INDEX('Product Data'!$A$1:$G$49,MATCH('Order Data'!$F19,'Product Data'!$A$1:$A$49,0),MATCH('Order Data'!M$1,'Product Data'!$A$1:$G$1,0))</f>
        <v>1</v>
      </c>
      <c r="N19" s="5">
        <f>INDEX('Product Data'!$A$1:$G$49,MATCH('Order Data'!$F19,'Product Data'!$A$1:$A$49,0),MATCH('Order Data'!N$1,'Product Data'!$A$1:$G$1,0))</f>
        <v>12.95</v>
      </c>
      <c r="O19" s="5">
        <f t="shared" si="0"/>
        <v>77.699999999999989</v>
      </c>
      <c r="P19" t="str">
        <f t="shared" si="1"/>
        <v>Arabica</v>
      </c>
      <c r="Q19" t="str">
        <f t="shared" si="2"/>
        <v>Light</v>
      </c>
      <c r="R19" t="str">
        <f>_xlfn.XLOOKUP(tbl_orders[[#This Row],[Customer ID]],'Customer Data'!$A$1:$A$1001,'Customer Data'!$H$1:$H$1001,,0)</f>
        <v>No</v>
      </c>
    </row>
    <row r="20" spans="1:18" x14ac:dyDescent="0.2">
      <c r="A20" s="2" t="s">
        <v>555</v>
      </c>
      <c r="B20" s="2" t="str">
        <f>TEXT(tbl_orders[[#This Row],[Order Date]],"mmm")</f>
        <v>Jun</v>
      </c>
      <c r="C20" s="2" t="str">
        <f>TEXT(tbl_orders[[#This Row],[Order Date]],"yyyy")</f>
        <v>2019</v>
      </c>
      <c r="D20" s="3">
        <v>43629</v>
      </c>
      <c r="E20" s="2" t="s">
        <v>556</v>
      </c>
      <c r="F20" t="s">
        <v>4276</v>
      </c>
      <c r="G20" s="2">
        <v>4</v>
      </c>
      <c r="H20" s="2" t="str">
        <f>_xlfn.XLOOKUP(E20,'Customer Data'!$A$1:$A$1001,'Customer Data'!$B$1:$B$1001,,0)</f>
        <v>Pall Redford</v>
      </c>
      <c r="I20" s="2" t="str">
        <f>IF(_xlfn.XLOOKUP(E20,'Customer Data'!$A$1:$A$1001,'Customer Data'!$C$1:$C$1001,,0)=0,"",_xlfn.XLOOKUP(E20,'Customer Data'!$A$1:$A$1001,'Customer Data'!$C$1:$C$1001,,0))</f>
        <v>predfordi@ow.ly</v>
      </c>
      <c r="J20" s="2" t="str">
        <f>_xlfn.XLOOKUP(E20,'Customer Data'!$A$1:$A$1001,'Customer Data'!$F$1:$F$1001,,0)</f>
        <v>Brazil</v>
      </c>
      <c r="K20" t="str">
        <f>INDEX('Product Data'!$A$1:$G$49,MATCH('Order Data'!$F20,'Product Data'!$A$1:$A$49,0),MATCH('Order Data'!K$1,'Product Data'!$A$1:$G$1,0))</f>
        <v>Rob</v>
      </c>
      <c r="L20" t="str">
        <f>INDEX('Product Data'!$A$1:$G$49,MATCH('Order Data'!$F20,'Product Data'!$A$1:$A$49,0),MATCH('Order Data'!L$1,'Product Data'!$A$1:$G$1,0))</f>
        <v>D</v>
      </c>
      <c r="M20" s="4">
        <f>INDEX('Product Data'!$A$1:$G$49,MATCH('Order Data'!$F20,'Product Data'!$A$1:$A$49,0),MATCH('Order Data'!M$1,'Product Data'!$A$1:$G$1,0))</f>
        <v>2.5</v>
      </c>
      <c r="N20" s="5">
        <f>INDEX('Product Data'!$A$1:$G$49,MATCH('Order Data'!$F20,'Product Data'!$A$1:$A$49,0),MATCH('Order Data'!N$1,'Product Data'!$A$1:$G$1,0))</f>
        <v>20.584999999999997</v>
      </c>
      <c r="O20" s="5">
        <f t="shared" si="0"/>
        <v>82.339999999999989</v>
      </c>
      <c r="P20" t="str">
        <f t="shared" si="1"/>
        <v>Robusta</v>
      </c>
      <c r="Q20" t="str">
        <f t="shared" si="2"/>
        <v>Dark</v>
      </c>
      <c r="R20" t="str">
        <f>_xlfn.XLOOKUP(tbl_orders[[#This Row],[Customer ID]],'Customer Data'!$A$1:$A$1001,'Customer Data'!$H$1:$H$1001,,0)</f>
        <v>Yes</v>
      </c>
    </row>
    <row r="21" spans="1:18" x14ac:dyDescent="0.2">
      <c r="A21" s="2" t="s">
        <v>559</v>
      </c>
      <c r="B21" s="2" t="str">
        <f>TEXT(tbl_orders[[#This Row],[Order Date]],"mmm")</f>
        <v>Dec</v>
      </c>
      <c r="C21" s="2" t="str">
        <f>TEXT(tbl_orders[[#This Row],[Order Date]],"yyyy")</f>
        <v>2020</v>
      </c>
      <c r="D21" s="3">
        <v>44169</v>
      </c>
      <c r="E21" s="2" t="s">
        <v>560</v>
      </c>
      <c r="F21" t="s">
        <v>4279</v>
      </c>
      <c r="G21" s="2">
        <v>5</v>
      </c>
      <c r="H21" s="2" t="str">
        <f>_xlfn.XLOOKUP(E21,'Customer Data'!$A$1:$A$1001,'Customer Data'!$B$1:$B$1001,,0)</f>
        <v>Aurea Corradino</v>
      </c>
      <c r="I21" s="2" t="str">
        <f>IF(_xlfn.XLOOKUP(E21,'Customer Data'!$A$1:$A$1001,'Customer Data'!$C$1:$C$1001,,0)=0,"",_xlfn.XLOOKUP(E21,'Customer Data'!$A$1:$A$1001,'Customer Data'!$C$1:$C$1001,,0))</f>
        <v>acorradinoj@harvard.edu</v>
      </c>
      <c r="J21" s="2" t="str">
        <f>_xlfn.XLOOKUP(E21,'Customer Data'!$A$1:$A$1001,'Customer Data'!$F$1:$F$1001,,0)</f>
        <v>United States</v>
      </c>
      <c r="K21" t="str">
        <f>INDEX('Product Data'!$A$1:$G$49,MATCH('Order Data'!$F21,'Product Data'!$A$1:$A$49,0),MATCH('Order Data'!K$1,'Product Data'!$A$1:$G$1,0))</f>
        <v>Ara</v>
      </c>
      <c r="L21" t="str">
        <f>INDEX('Product Data'!$A$1:$G$49,MATCH('Order Data'!$F21,'Product Data'!$A$1:$A$49,0),MATCH('Order Data'!L$1,'Product Data'!$A$1:$G$1,0))</f>
        <v>M</v>
      </c>
      <c r="M21" s="4">
        <f>INDEX('Product Data'!$A$1:$G$49,MATCH('Order Data'!$F21,'Product Data'!$A$1:$A$49,0),MATCH('Order Data'!M$1,'Product Data'!$A$1:$G$1,0))</f>
        <v>0.2</v>
      </c>
      <c r="N21" s="5">
        <f>INDEX('Product Data'!$A$1:$G$49,MATCH('Order Data'!$F21,'Product Data'!$A$1:$A$49,0),MATCH('Order Data'!N$1,'Product Data'!$A$1:$G$1,0))</f>
        <v>3.375</v>
      </c>
      <c r="O21" s="5">
        <f t="shared" si="0"/>
        <v>16.875</v>
      </c>
      <c r="P21" t="str">
        <f t="shared" si="1"/>
        <v>Arabica</v>
      </c>
      <c r="Q21" t="str">
        <f t="shared" si="2"/>
        <v>Medium</v>
      </c>
      <c r="R21" t="str">
        <f>_xlfn.XLOOKUP(tbl_orders[[#This Row],[Customer ID]],'Customer Data'!$A$1:$A$1001,'Customer Data'!$H$1:$H$1001,,0)</f>
        <v>Yes</v>
      </c>
    </row>
    <row r="22" spans="1:18" x14ac:dyDescent="0.2">
      <c r="A22" s="2" t="s">
        <v>559</v>
      </c>
      <c r="B22" s="2" t="str">
        <f>TEXT(tbl_orders[[#This Row],[Order Date]],"mmm")</f>
        <v>Dec</v>
      </c>
      <c r="C22" s="2" t="str">
        <f>TEXT(tbl_orders[[#This Row],[Order Date]],"yyyy")</f>
        <v>2020</v>
      </c>
      <c r="D22" s="3">
        <v>44169</v>
      </c>
      <c r="E22" s="2" t="s">
        <v>560</v>
      </c>
      <c r="F22" t="s">
        <v>4280</v>
      </c>
      <c r="G22" s="2">
        <v>4</v>
      </c>
      <c r="H22" s="2" t="str">
        <f>_xlfn.XLOOKUP(E22,'Customer Data'!$A$1:$A$1001,'Customer Data'!$B$1:$B$1001,,0)</f>
        <v>Aurea Corradino</v>
      </c>
      <c r="I22" s="2" t="str">
        <f>IF(_xlfn.XLOOKUP(E22,'Customer Data'!$A$1:$A$1001,'Customer Data'!$C$1:$C$1001,,0)=0,"",_xlfn.XLOOKUP(E22,'Customer Data'!$A$1:$A$1001,'Customer Data'!$C$1:$C$1001,,0))</f>
        <v>acorradinoj@harvard.edu</v>
      </c>
      <c r="J22" s="2" t="str">
        <f>_xlfn.XLOOKUP(E22,'Customer Data'!$A$1:$A$1001,'Customer Data'!$F$1:$F$1001,,0)</f>
        <v>United States</v>
      </c>
      <c r="K22" t="str">
        <f>INDEX('Product Data'!$A$1:$G$49,MATCH('Order Data'!$F22,'Product Data'!$A$1:$A$49,0),MATCH('Order Data'!K$1,'Product Data'!$A$1:$G$1,0))</f>
        <v>Exc</v>
      </c>
      <c r="L22" t="str">
        <f>INDEX('Product Data'!$A$1:$G$49,MATCH('Order Data'!$F22,'Product Data'!$A$1:$A$49,0),MATCH('Order Data'!L$1,'Product Data'!$A$1:$G$1,0))</f>
        <v>D</v>
      </c>
      <c r="M22" s="4">
        <f>INDEX('Product Data'!$A$1:$G$49,MATCH('Order Data'!$F22,'Product Data'!$A$1:$A$49,0),MATCH('Order Data'!M$1,'Product Data'!$A$1:$G$1,0))</f>
        <v>0.2</v>
      </c>
      <c r="N22" s="5">
        <f>INDEX('Product Data'!$A$1:$G$49,MATCH('Order Data'!$F22,'Product Data'!$A$1:$A$49,0),MATCH('Order Data'!N$1,'Product Data'!$A$1:$G$1,0))</f>
        <v>3.645</v>
      </c>
      <c r="O22" s="5">
        <f t="shared" si="0"/>
        <v>14.58</v>
      </c>
      <c r="P22" t="str">
        <f t="shared" si="1"/>
        <v>Excelsa</v>
      </c>
      <c r="Q22" t="str">
        <f t="shared" si="2"/>
        <v>Dark</v>
      </c>
      <c r="R22" t="str">
        <f>_xlfn.XLOOKUP(tbl_orders[[#This Row],[Customer ID]],'Customer Data'!$A$1:$A$1001,'Customer Data'!$H$1:$H$1001,,0)</f>
        <v>Yes</v>
      </c>
    </row>
    <row r="23" spans="1:18" x14ac:dyDescent="0.2">
      <c r="A23" s="2" t="s">
        <v>565</v>
      </c>
      <c r="B23" s="2" t="str">
        <f>TEXT(tbl_orders[[#This Row],[Order Date]],"mmm")</f>
        <v>Dec</v>
      </c>
      <c r="C23" s="2" t="str">
        <f>TEXT(tbl_orders[[#This Row],[Order Date]],"yyyy")</f>
        <v>2020</v>
      </c>
      <c r="D23" s="3">
        <v>44169</v>
      </c>
      <c r="E23" s="2" t="s">
        <v>566</v>
      </c>
      <c r="F23" t="s">
        <v>4281</v>
      </c>
      <c r="G23" s="2">
        <v>6</v>
      </c>
      <c r="H23" s="2" t="str">
        <f>_xlfn.XLOOKUP(E23,'Customer Data'!$A$1:$A$1001,'Customer Data'!$B$1:$B$1001,,0)</f>
        <v>Avrit Davidowsky</v>
      </c>
      <c r="I23" s="2" t="str">
        <f>IF(_xlfn.XLOOKUP(E23,'Customer Data'!$A$1:$A$1001,'Customer Data'!$C$1:$C$1001,,0)=0,"",_xlfn.XLOOKUP(E23,'Customer Data'!$A$1:$A$1001,'Customer Data'!$C$1:$C$1001,,0))</f>
        <v>adavidowskyl@netvibes.com</v>
      </c>
      <c r="J23" s="2" t="str">
        <f>_xlfn.XLOOKUP(E23,'Customer Data'!$A$1:$A$1001,'Customer Data'!$F$1:$F$1001,,0)</f>
        <v>United States</v>
      </c>
      <c r="K23" t="str">
        <f>INDEX('Product Data'!$A$1:$G$49,MATCH('Order Data'!$F23,'Product Data'!$A$1:$A$49,0),MATCH('Order Data'!K$1,'Product Data'!$A$1:$G$1,0))</f>
        <v>Ara</v>
      </c>
      <c r="L23" t="str">
        <f>INDEX('Product Data'!$A$1:$G$49,MATCH('Order Data'!$F23,'Product Data'!$A$1:$A$49,0),MATCH('Order Data'!L$1,'Product Data'!$A$1:$G$1,0))</f>
        <v>D</v>
      </c>
      <c r="M23" s="4">
        <f>INDEX('Product Data'!$A$1:$G$49,MATCH('Order Data'!$F23,'Product Data'!$A$1:$A$49,0),MATCH('Order Data'!M$1,'Product Data'!$A$1:$G$1,0))</f>
        <v>0.2</v>
      </c>
      <c r="N23" s="5">
        <f>INDEX('Product Data'!$A$1:$G$49,MATCH('Order Data'!$F23,'Product Data'!$A$1:$A$49,0),MATCH('Order Data'!N$1,'Product Data'!$A$1:$G$1,0))</f>
        <v>2.9849999999999999</v>
      </c>
      <c r="O23" s="5">
        <f t="shared" si="0"/>
        <v>17.91</v>
      </c>
      <c r="P23" t="str">
        <f t="shared" si="1"/>
        <v>Arabica</v>
      </c>
      <c r="Q23" t="str">
        <f t="shared" si="2"/>
        <v>Dark</v>
      </c>
      <c r="R23" t="str">
        <f>_xlfn.XLOOKUP(tbl_orders[[#This Row],[Customer ID]],'Customer Data'!$A$1:$A$1001,'Customer Data'!$H$1:$H$1001,,0)</f>
        <v>No</v>
      </c>
    </row>
    <row r="24" spans="1:18" x14ac:dyDescent="0.2">
      <c r="A24" s="2" t="s">
        <v>569</v>
      </c>
      <c r="B24" s="2" t="str">
        <f>TEXT(tbl_orders[[#This Row],[Order Date]],"mmm")</f>
        <v>Jan</v>
      </c>
      <c r="C24" s="2" t="str">
        <f>TEXT(tbl_orders[[#This Row],[Order Date]],"yyyy")</f>
        <v>2021</v>
      </c>
      <c r="D24" s="3">
        <v>44218</v>
      </c>
      <c r="E24" s="2" t="s">
        <v>570</v>
      </c>
      <c r="F24" t="s">
        <v>4278</v>
      </c>
      <c r="G24" s="2">
        <v>4</v>
      </c>
      <c r="H24" s="2" t="str">
        <f>_xlfn.XLOOKUP(E24,'Customer Data'!$A$1:$A$1001,'Customer Data'!$B$1:$B$1001,,0)</f>
        <v>Annabel Antuk</v>
      </c>
      <c r="I24" s="2" t="str">
        <f>IF(_xlfn.XLOOKUP(E24,'Customer Data'!$A$1:$A$1001,'Customer Data'!$C$1:$C$1001,,0)=0,"",_xlfn.XLOOKUP(E24,'Customer Data'!$A$1:$A$1001,'Customer Data'!$C$1:$C$1001,,0))</f>
        <v>aantukm@kickstarter.com</v>
      </c>
      <c r="J24" s="2" t="str">
        <f>_xlfn.XLOOKUP(E24,'Customer Data'!$A$1:$A$1001,'Customer Data'!$F$1:$F$1001,,0)</f>
        <v>China</v>
      </c>
      <c r="K24" t="str">
        <f>INDEX('Product Data'!$A$1:$G$49,MATCH('Order Data'!$F24,'Product Data'!$A$1:$A$49,0),MATCH('Order Data'!K$1,'Product Data'!$A$1:$G$1,0))</f>
        <v>Rob</v>
      </c>
      <c r="L24" t="str">
        <f>INDEX('Product Data'!$A$1:$G$49,MATCH('Order Data'!$F24,'Product Data'!$A$1:$A$49,0),MATCH('Order Data'!L$1,'Product Data'!$A$1:$G$1,0))</f>
        <v>M</v>
      </c>
      <c r="M24" s="4">
        <f>INDEX('Product Data'!$A$1:$G$49,MATCH('Order Data'!$F24,'Product Data'!$A$1:$A$49,0),MATCH('Order Data'!M$1,'Product Data'!$A$1:$G$1,0))</f>
        <v>2.5</v>
      </c>
      <c r="N24" s="5">
        <f>INDEX('Product Data'!$A$1:$G$49,MATCH('Order Data'!$F24,'Product Data'!$A$1:$A$49,0),MATCH('Order Data'!N$1,'Product Data'!$A$1:$G$1,0))</f>
        <v>22.884999999999998</v>
      </c>
      <c r="O24" s="5">
        <f t="shared" si="0"/>
        <v>91.539999999999992</v>
      </c>
      <c r="P24" t="str">
        <f t="shared" si="1"/>
        <v>Robusta</v>
      </c>
      <c r="Q24" t="str">
        <f t="shared" si="2"/>
        <v>Medium</v>
      </c>
      <c r="R24" t="str">
        <f>_xlfn.XLOOKUP(tbl_orders[[#This Row],[Customer ID]],'Customer Data'!$A$1:$A$1001,'Customer Data'!$H$1:$H$1001,,0)</f>
        <v>Yes</v>
      </c>
    </row>
    <row r="25" spans="1:18" x14ac:dyDescent="0.2">
      <c r="A25" s="2" t="s">
        <v>573</v>
      </c>
      <c r="B25" s="2" t="str">
        <f>TEXT(tbl_orders[[#This Row],[Order Date]],"mmm")</f>
        <v>Feb</v>
      </c>
      <c r="C25" s="2" t="str">
        <f>TEXT(tbl_orders[[#This Row],[Order Date]],"yyyy")</f>
        <v>2022</v>
      </c>
      <c r="D25" s="3">
        <v>44603</v>
      </c>
      <c r="E25" s="2" t="s">
        <v>574</v>
      </c>
      <c r="F25" t="s">
        <v>4281</v>
      </c>
      <c r="G25" s="2">
        <v>4</v>
      </c>
      <c r="H25" s="2" t="str">
        <f>_xlfn.XLOOKUP(E25,'Customer Data'!$A$1:$A$1001,'Customer Data'!$B$1:$B$1001,,0)</f>
        <v>Iorgo Kleinert</v>
      </c>
      <c r="I25" s="2" t="str">
        <f>IF(_xlfn.XLOOKUP(E25,'Customer Data'!$A$1:$A$1001,'Customer Data'!$C$1:$C$1001,,0)=0,"",_xlfn.XLOOKUP(E25,'Customer Data'!$A$1:$A$1001,'Customer Data'!$C$1:$C$1001,,0))</f>
        <v>ikleinertn@timesonline.co.uk</v>
      </c>
      <c r="J25" s="2" t="str">
        <f>_xlfn.XLOOKUP(E25,'Customer Data'!$A$1:$A$1001,'Customer Data'!$F$1:$F$1001,,0)</f>
        <v>United States</v>
      </c>
      <c r="K25" t="str">
        <f>INDEX('Product Data'!$A$1:$G$49,MATCH('Order Data'!$F25,'Product Data'!$A$1:$A$49,0),MATCH('Order Data'!K$1,'Product Data'!$A$1:$G$1,0))</f>
        <v>Ara</v>
      </c>
      <c r="L25" t="str">
        <f>INDEX('Product Data'!$A$1:$G$49,MATCH('Order Data'!$F25,'Product Data'!$A$1:$A$49,0),MATCH('Order Data'!L$1,'Product Data'!$A$1:$G$1,0))</f>
        <v>D</v>
      </c>
      <c r="M25" s="4">
        <f>INDEX('Product Data'!$A$1:$G$49,MATCH('Order Data'!$F25,'Product Data'!$A$1:$A$49,0),MATCH('Order Data'!M$1,'Product Data'!$A$1:$G$1,0))</f>
        <v>0.2</v>
      </c>
      <c r="N25" s="5">
        <f>INDEX('Product Data'!$A$1:$G$49,MATCH('Order Data'!$F25,'Product Data'!$A$1:$A$49,0),MATCH('Order Data'!N$1,'Product Data'!$A$1:$G$1,0))</f>
        <v>2.9849999999999999</v>
      </c>
      <c r="O25" s="5">
        <f t="shared" si="0"/>
        <v>11.94</v>
      </c>
      <c r="P25" t="str">
        <f t="shared" si="1"/>
        <v>Arabica</v>
      </c>
      <c r="Q25" t="str">
        <f t="shared" si="2"/>
        <v>Dark</v>
      </c>
      <c r="R25" t="str">
        <f>_xlfn.XLOOKUP(tbl_orders[[#This Row],[Customer ID]],'Customer Data'!$A$1:$A$1001,'Customer Data'!$H$1:$H$1001,,0)</f>
        <v>Yes</v>
      </c>
    </row>
    <row r="26" spans="1:18" x14ac:dyDescent="0.2">
      <c r="A26" s="2" t="s">
        <v>577</v>
      </c>
      <c r="B26" s="2" t="str">
        <f>TEXT(tbl_orders[[#This Row],[Order Date]],"mmm")</f>
        <v>Sep</v>
      </c>
      <c r="C26" s="2" t="str">
        <f>TEXT(tbl_orders[[#This Row],[Order Date]],"yyyy")</f>
        <v>2021</v>
      </c>
      <c r="D26" s="3">
        <v>44454</v>
      </c>
      <c r="E26" s="2" t="s">
        <v>578</v>
      </c>
      <c r="F26" t="s">
        <v>4282</v>
      </c>
      <c r="G26" s="2">
        <v>1</v>
      </c>
      <c r="H26" s="2" t="str">
        <f>_xlfn.XLOOKUP(E26,'Customer Data'!$A$1:$A$1001,'Customer Data'!$B$1:$B$1001,,0)</f>
        <v>Chrisy Blofeld</v>
      </c>
      <c r="I26" s="2" t="str">
        <f>IF(_xlfn.XLOOKUP(E26,'Customer Data'!$A$1:$A$1001,'Customer Data'!$C$1:$C$1001,,0)=0,"",_xlfn.XLOOKUP(E26,'Customer Data'!$A$1:$A$1001,'Customer Data'!$C$1:$C$1001,,0))</f>
        <v>cblofeldo@amazon.co.uk</v>
      </c>
      <c r="J26" s="2" t="str">
        <f>_xlfn.XLOOKUP(E26,'Customer Data'!$A$1:$A$1001,'Customer Data'!$F$1:$F$1001,,0)</f>
        <v>Brazil</v>
      </c>
      <c r="K26" t="str">
        <f>INDEX('Product Data'!$A$1:$G$49,MATCH('Order Data'!$F26,'Product Data'!$A$1:$A$49,0),MATCH('Order Data'!K$1,'Product Data'!$A$1:$G$1,0))</f>
        <v>Ara</v>
      </c>
      <c r="L26" t="str">
        <f>INDEX('Product Data'!$A$1:$G$49,MATCH('Order Data'!$F26,'Product Data'!$A$1:$A$49,0),MATCH('Order Data'!L$1,'Product Data'!$A$1:$G$1,0))</f>
        <v>M</v>
      </c>
      <c r="M26" s="4">
        <f>INDEX('Product Data'!$A$1:$G$49,MATCH('Order Data'!$F26,'Product Data'!$A$1:$A$49,0),MATCH('Order Data'!M$1,'Product Data'!$A$1:$G$1,0))</f>
        <v>1</v>
      </c>
      <c r="N26" s="5">
        <f>INDEX('Product Data'!$A$1:$G$49,MATCH('Order Data'!$F26,'Product Data'!$A$1:$A$49,0),MATCH('Order Data'!N$1,'Product Data'!$A$1:$G$1,0))</f>
        <v>11.25</v>
      </c>
      <c r="O26" s="5">
        <f t="shared" si="0"/>
        <v>11.25</v>
      </c>
      <c r="P26" t="str">
        <f t="shared" si="1"/>
        <v>Arabica</v>
      </c>
      <c r="Q26" t="str">
        <f t="shared" si="2"/>
        <v>Medium</v>
      </c>
      <c r="R26" t="str">
        <f>_xlfn.XLOOKUP(tbl_orders[[#This Row],[Customer ID]],'Customer Data'!$A$1:$A$1001,'Customer Data'!$H$1:$H$1001,,0)</f>
        <v>No</v>
      </c>
    </row>
    <row r="27" spans="1:18" x14ac:dyDescent="0.2">
      <c r="A27" s="2" t="s">
        <v>581</v>
      </c>
      <c r="B27" s="2" t="str">
        <f>TEXT(tbl_orders[[#This Row],[Order Date]],"mmm")</f>
        <v>Oct</v>
      </c>
      <c r="C27" s="2" t="str">
        <f>TEXT(tbl_orders[[#This Row],[Order Date]],"yyyy")</f>
        <v>2020</v>
      </c>
      <c r="D27" s="3">
        <v>44128</v>
      </c>
      <c r="E27" s="2" t="s">
        <v>582</v>
      </c>
      <c r="F27" t="s">
        <v>4283</v>
      </c>
      <c r="G27" s="2">
        <v>3</v>
      </c>
      <c r="H27" s="2" t="str">
        <f>_xlfn.XLOOKUP(E27,'Customer Data'!$A$1:$A$1001,'Customer Data'!$B$1:$B$1001,,0)</f>
        <v>Culley Farris</v>
      </c>
      <c r="I27" s="2" t="str">
        <f>IF(_xlfn.XLOOKUP(E27,'Customer Data'!$A$1:$A$1001,'Customer Data'!$C$1:$C$1001,,0)=0,"",_xlfn.XLOOKUP(E27,'Customer Data'!$A$1:$A$1001,'Customer Data'!$C$1:$C$1001,,0))</f>
        <v/>
      </c>
      <c r="J27" s="2" t="str">
        <f>_xlfn.XLOOKUP(E27,'Customer Data'!$A$1:$A$1001,'Customer Data'!$F$1:$F$1001,,0)</f>
        <v>United States</v>
      </c>
      <c r="K27" t="str">
        <f>INDEX('Product Data'!$A$1:$G$49,MATCH('Order Data'!$F27,'Product Data'!$A$1:$A$49,0),MATCH('Order Data'!K$1,'Product Data'!$A$1:$G$1,0))</f>
        <v>Exc</v>
      </c>
      <c r="L27" t="str">
        <f>INDEX('Product Data'!$A$1:$G$49,MATCH('Order Data'!$F27,'Product Data'!$A$1:$A$49,0),MATCH('Order Data'!L$1,'Product Data'!$A$1:$G$1,0))</f>
        <v>M</v>
      </c>
      <c r="M27" s="4">
        <f>INDEX('Product Data'!$A$1:$G$49,MATCH('Order Data'!$F27,'Product Data'!$A$1:$A$49,0),MATCH('Order Data'!M$1,'Product Data'!$A$1:$G$1,0))</f>
        <v>0.2</v>
      </c>
      <c r="N27" s="5">
        <f>INDEX('Product Data'!$A$1:$G$49,MATCH('Order Data'!$F27,'Product Data'!$A$1:$A$49,0),MATCH('Order Data'!N$1,'Product Data'!$A$1:$G$1,0))</f>
        <v>4.125</v>
      </c>
      <c r="O27" s="5">
        <f t="shared" si="0"/>
        <v>12.375</v>
      </c>
      <c r="P27" t="str">
        <f t="shared" si="1"/>
        <v>Excelsa</v>
      </c>
      <c r="Q27" t="str">
        <f t="shared" si="2"/>
        <v>Medium</v>
      </c>
      <c r="R27" t="str">
        <f>_xlfn.XLOOKUP(tbl_orders[[#This Row],[Customer ID]],'Customer Data'!$A$1:$A$1001,'Customer Data'!$H$1:$H$1001,,0)</f>
        <v>Yes</v>
      </c>
    </row>
    <row r="28" spans="1:18" x14ac:dyDescent="0.2">
      <c r="A28" s="2" t="s">
        <v>584</v>
      </c>
      <c r="B28" s="2" t="str">
        <f>TEXT(tbl_orders[[#This Row],[Order Date]],"mmm")</f>
        <v>Feb</v>
      </c>
      <c r="C28" s="2" t="str">
        <f>TEXT(tbl_orders[[#This Row],[Order Date]],"yyyy")</f>
        <v>2019</v>
      </c>
      <c r="D28" s="3">
        <v>43516</v>
      </c>
      <c r="E28" s="2" t="s">
        <v>585</v>
      </c>
      <c r="F28" t="s">
        <v>4284</v>
      </c>
      <c r="G28" s="2">
        <v>4</v>
      </c>
      <c r="H28" s="2" t="str">
        <f>_xlfn.XLOOKUP(E28,'Customer Data'!$A$1:$A$1001,'Customer Data'!$B$1:$B$1001,,0)</f>
        <v>Selene Shales</v>
      </c>
      <c r="I28" s="2" t="str">
        <f>IF(_xlfn.XLOOKUP(E28,'Customer Data'!$A$1:$A$1001,'Customer Data'!$C$1:$C$1001,,0)=0,"",_xlfn.XLOOKUP(E28,'Customer Data'!$A$1:$A$1001,'Customer Data'!$C$1:$C$1001,,0))</f>
        <v>sshalesq@umich.edu</v>
      </c>
      <c r="J28" s="2" t="str">
        <f>_xlfn.XLOOKUP(E28,'Customer Data'!$A$1:$A$1001,'Customer Data'!$F$1:$F$1001,,0)</f>
        <v>China</v>
      </c>
      <c r="K28" t="str">
        <f>INDEX('Product Data'!$A$1:$G$49,MATCH('Order Data'!$F28,'Product Data'!$A$1:$A$49,0),MATCH('Order Data'!K$1,'Product Data'!$A$1:$G$1,0))</f>
        <v>Ara</v>
      </c>
      <c r="L28" t="str">
        <f>INDEX('Product Data'!$A$1:$G$49,MATCH('Order Data'!$F28,'Product Data'!$A$1:$A$49,0),MATCH('Order Data'!L$1,'Product Data'!$A$1:$G$1,0))</f>
        <v>M</v>
      </c>
      <c r="M28" s="4">
        <f>INDEX('Product Data'!$A$1:$G$49,MATCH('Order Data'!$F28,'Product Data'!$A$1:$A$49,0),MATCH('Order Data'!M$1,'Product Data'!$A$1:$G$1,0))</f>
        <v>0.5</v>
      </c>
      <c r="N28" s="5">
        <f>INDEX('Product Data'!$A$1:$G$49,MATCH('Order Data'!$F28,'Product Data'!$A$1:$A$49,0),MATCH('Order Data'!N$1,'Product Data'!$A$1:$G$1,0))</f>
        <v>6.75</v>
      </c>
      <c r="O28" s="5">
        <f t="shared" si="0"/>
        <v>27</v>
      </c>
      <c r="P28" t="str">
        <f t="shared" si="1"/>
        <v>Arabica</v>
      </c>
      <c r="Q28" t="str">
        <f t="shared" si="2"/>
        <v>Medium</v>
      </c>
      <c r="R28" t="str">
        <f>_xlfn.XLOOKUP(tbl_orders[[#This Row],[Customer ID]],'Customer Data'!$A$1:$A$1001,'Customer Data'!$H$1:$H$1001,,0)</f>
        <v>Yes</v>
      </c>
    </row>
    <row r="29" spans="1:18" x14ac:dyDescent="0.2">
      <c r="A29" s="2" t="s">
        <v>588</v>
      </c>
      <c r="B29" s="2" t="str">
        <f>TEXT(tbl_orders[[#This Row],[Order Date]],"mmm")</f>
        <v>Oct</v>
      </c>
      <c r="C29" s="2" t="str">
        <f>TEXT(tbl_orders[[#This Row],[Order Date]],"yyyy")</f>
        <v>2019</v>
      </c>
      <c r="D29" s="3">
        <v>43746</v>
      </c>
      <c r="E29" s="2" t="s">
        <v>589</v>
      </c>
      <c r="F29" t="s">
        <v>4279</v>
      </c>
      <c r="G29" s="2">
        <v>5</v>
      </c>
      <c r="H29" s="2" t="str">
        <f>_xlfn.XLOOKUP(E29,'Customer Data'!$A$1:$A$1001,'Customer Data'!$B$1:$B$1001,,0)</f>
        <v>Vivie Danneil</v>
      </c>
      <c r="I29" s="2" t="str">
        <f>IF(_xlfn.XLOOKUP(E29,'Customer Data'!$A$1:$A$1001,'Customer Data'!$C$1:$C$1001,,0)=0,"",_xlfn.XLOOKUP(E29,'Customer Data'!$A$1:$A$1001,'Customer Data'!$C$1:$C$1001,,0))</f>
        <v>vdanneilr@mtv.com</v>
      </c>
      <c r="J29" s="2" t="str">
        <f>_xlfn.XLOOKUP(E29,'Customer Data'!$A$1:$A$1001,'Customer Data'!$F$1:$F$1001,,0)</f>
        <v>China</v>
      </c>
      <c r="K29" t="str">
        <f>INDEX('Product Data'!$A$1:$G$49,MATCH('Order Data'!$F29,'Product Data'!$A$1:$A$49,0),MATCH('Order Data'!K$1,'Product Data'!$A$1:$G$1,0))</f>
        <v>Ara</v>
      </c>
      <c r="L29" t="str">
        <f>INDEX('Product Data'!$A$1:$G$49,MATCH('Order Data'!$F29,'Product Data'!$A$1:$A$49,0),MATCH('Order Data'!L$1,'Product Data'!$A$1:$G$1,0))</f>
        <v>M</v>
      </c>
      <c r="M29" s="4">
        <f>INDEX('Product Data'!$A$1:$G$49,MATCH('Order Data'!$F29,'Product Data'!$A$1:$A$49,0),MATCH('Order Data'!M$1,'Product Data'!$A$1:$G$1,0))</f>
        <v>0.2</v>
      </c>
      <c r="N29" s="5">
        <f>INDEX('Product Data'!$A$1:$G$49,MATCH('Order Data'!$F29,'Product Data'!$A$1:$A$49,0),MATCH('Order Data'!N$1,'Product Data'!$A$1:$G$1,0))</f>
        <v>3.375</v>
      </c>
      <c r="O29" s="5">
        <f t="shared" si="0"/>
        <v>16.875</v>
      </c>
      <c r="P29" t="str">
        <f t="shared" si="1"/>
        <v>Arabica</v>
      </c>
      <c r="Q29" t="str">
        <f t="shared" si="2"/>
        <v>Medium</v>
      </c>
      <c r="R29" t="str">
        <f>_xlfn.XLOOKUP(tbl_orders[[#This Row],[Customer ID]],'Customer Data'!$A$1:$A$1001,'Customer Data'!$H$1:$H$1001,,0)</f>
        <v>No</v>
      </c>
    </row>
    <row r="30" spans="1:18" x14ac:dyDescent="0.2">
      <c r="A30" s="2" t="s">
        <v>592</v>
      </c>
      <c r="B30" s="2" t="str">
        <f>TEXT(tbl_orders[[#This Row],[Order Date]],"mmm")</f>
        <v>Aug</v>
      </c>
      <c r="C30" s="2" t="str">
        <f>TEXT(tbl_orders[[#This Row],[Order Date]],"yyyy")</f>
        <v>2022</v>
      </c>
      <c r="D30" s="3">
        <v>44775</v>
      </c>
      <c r="E30" s="2" t="s">
        <v>593</v>
      </c>
      <c r="F30" t="s">
        <v>4285</v>
      </c>
      <c r="G30" s="2">
        <v>3</v>
      </c>
      <c r="H30" s="2" t="str">
        <f>_xlfn.XLOOKUP(E30,'Customer Data'!$A$1:$A$1001,'Customer Data'!$B$1:$B$1001,,0)</f>
        <v>Theresita Newbury</v>
      </c>
      <c r="I30" s="2" t="str">
        <f>IF(_xlfn.XLOOKUP(E30,'Customer Data'!$A$1:$A$1001,'Customer Data'!$C$1:$C$1001,,0)=0,"",_xlfn.XLOOKUP(E30,'Customer Data'!$A$1:$A$1001,'Customer Data'!$C$1:$C$1001,,0))</f>
        <v>tnewburys@usda.gov</v>
      </c>
      <c r="J30" s="2" t="str">
        <f>_xlfn.XLOOKUP(E30,'Customer Data'!$A$1:$A$1001,'Customer Data'!$F$1:$F$1001,,0)</f>
        <v>Brazil</v>
      </c>
      <c r="K30" t="str">
        <f>INDEX('Product Data'!$A$1:$G$49,MATCH('Order Data'!$F30,'Product Data'!$A$1:$A$49,0),MATCH('Order Data'!K$1,'Product Data'!$A$1:$G$1,0))</f>
        <v>Ara</v>
      </c>
      <c r="L30" t="str">
        <f>INDEX('Product Data'!$A$1:$G$49,MATCH('Order Data'!$F30,'Product Data'!$A$1:$A$49,0),MATCH('Order Data'!L$1,'Product Data'!$A$1:$G$1,0))</f>
        <v>D</v>
      </c>
      <c r="M30" s="4">
        <f>INDEX('Product Data'!$A$1:$G$49,MATCH('Order Data'!$F30,'Product Data'!$A$1:$A$49,0),MATCH('Order Data'!M$1,'Product Data'!$A$1:$G$1,0))</f>
        <v>0.5</v>
      </c>
      <c r="N30" s="5">
        <f>INDEX('Product Data'!$A$1:$G$49,MATCH('Order Data'!$F30,'Product Data'!$A$1:$A$49,0),MATCH('Order Data'!N$1,'Product Data'!$A$1:$G$1,0))</f>
        <v>5.97</v>
      </c>
      <c r="O30" s="5">
        <f t="shared" si="0"/>
        <v>17.91</v>
      </c>
      <c r="P30" t="str">
        <f t="shared" si="1"/>
        <v>Arabica</v>
      </c>
      <c r="Q30" t="str">
        <f t="shared" si="2"/>
        <v>Dark</v>
      </c>
      <c r="R30" t="str">
        <f>_xlfn.XLOOKUP(tbl_orders[[#This Row],[Customer ID]],'Customer Data'!$A$1:$A$1001,'Customer Data'!$H$1:$H$1001,,0)</f>
        <v>No</v>
      </c>
    </row>
    <row r="31" spans="1:18" x14ac:dyDescent="0.2">
      <c r="A31" s="2" t="s">
        <v>596</v>
      </c>
      <c r="B31" s="2" t="str">
        <f>TEXT(tbl_orders[[#This Row],[Order Date]],"mmm")</f>
        <v>Feb</v>
      </c>
      <c r="C31" s="2" t="str">
        <f>TEXT(tbl_orders[[#This Row],[Order Date]],"yyyy")</f>
        <v>2019</v>
      </c>
      <c r="D31" s="3">
        <v>43516</v>
      </c>
      <c r="E31" s="2" t="s">
        <v>597</v>
      </c>
      <c r="F31" t="s">
        <v>4274</v>
      </c>
      <c r="G31" s="2">
        <v>4</v>
      </c>
      <c r="H31" s="2" t="str">
        <f>_xlfn.XLOOKUP(E31,'Customer Data'!$A$1:$A$1001,'Customer Data'!$B$1:$B$1001,,0)</f>
        <v>Mozelle Calcutt</v>
      </c>
      <c r="I31" s="2" t="str">
        <f>IF(_xlfn.XLOOKUP(E31,'Customer Data'!$A$1:$A$1001,'Customer Data'!$C$1:$C$1001,,0)=0,"",_xlfn.XLOOKUP(E31,'Customer Data'!$A$1:$A$1001,'Customer Data'!$C$1:$C$1001,,0))</f>
        <v>mcalcuttt@baidu.com</v>
      </c>
      <c r="J31" s="2" t="str">
        <f>_xlfn.XLOOKUP(E31,'Customer Data'!$A$1:$A$1001,'Customer Data'!$F$1:$F$1001,,0)</f>
        <v>Brazil</v>
      </c>
      <c r="K31" t="str">
        <f>INDEX('Product Data'!$A$1:$G$49,MATCH('Order Data'!$F31,'Product Data'!$A$1:$A$49,0),MATCH('Order Data'!K$1,'Product Data'!$A$1:$G$1,0))</f>
        <v>Ara</v>
      </c>
      <c r="L31" t="str">
        <f>INDEX('Product Data'!$A$1:$G$49,MATCH('Order Data'!$F31,'Product Data'!$A$1:$A$49,0),MATCH('Order Data'!L$1,'Product Data'!$A$1:$G$1,0))</f>
        <v>D</v>
      </c>
      <c r="M31" s="4">
        <f>INDEX('Product Data'!$A$1:$G$49,MATCH('Order Data'!$F31,'Product Data'!$A$1:$A$49,0),MATCH('Order Data'!M$1,'Product Data'!$A$1:$G$1,0))</f>
        <v>1</v>
      </c>
      <c r="N31" s="5">
        <f>INDEX('Product Data'!$A$1:$G$49,MATCH('Order Data'!$F31,'Product Data'!$A$1:$A$49,0),MATCH('Order Data'!N$1,'Product Data'!$A$1:$G$1,0))</f>
        <v>9.9499999999999993</v>
      </c>
      <c r="O31" s="5">
        <f t="shared" si="0"/>
        <v>39.799999999999997</v>
      </c>
      <c r="P31" t="str">
        <f t="shared" si="1"/>
        <v>Arabica</v>
      </c>
      <c r="Q31" t="str">
        <f t="shared" si="2"/>
        <v>Dark</v>
      </c>
      <c r="R31" t="str">
        <f>_xlfn.XLOOKUP(tbl_orders[[#This Row],[Customer ID]],'Customer Data'!$A$1:$A$1001,'Customer Data'!$H$1:$H$1001,,0)</f>
        <v>Yes</v>
      </c>
    </row>
    <row r="32" spans="1:18" x14ac:dyDescent="0.2">
      <c r="A32" s="2" t="s">
        <v>600</v>
      </c>
      <c r="B32" s="2" t="str">
        <f>TEXT(tbl_orders[[#This Row],[Order Date]],"mmm")</f>
        <v>Sep</v>
      </c>
      <c r="C32" s="2" t="str">
        <f>TEXT(tbl_orders[[#This Row],[Order Date]],"yyyy")</f>
        <v>2021</v>
      </c>
      <c r="D32" s="3">
        <v>44464</v>
      </c>
      <c r="E32" s="2" t="s">
        <v>601</v>
      </c>
      <c r="F32" t="s">
        <v>4286</v>
      </c>
      <c r="G32" s="2">
        <v>5</v>
      </c>
      <c r="H32" s="2" t="str">
        <f>_xlfn.XLOOKUP(E32,'Customer Data'!$A$1:$A$1001,'Customer Data'!$B$1:$B$1001,,0)</f>
        <v>Adrian Swaine</v>
      </c>
      <c r="I32" s="2" t="str">
        <f>IF(_xlfn.XLOOKUP(E32,'Customer Data'!$A$1:$A$1001,'Customer Data'!$C$1:$C$1001,,0)=0,"",_xlfn.XLOOKUP(E32,'Customer Data'!$A$1:$A$1001,'Customer Data'!$C$1:$C$1001,,0))</f>
        <v/>
      </c>
      <c r="J32" s="2" t="str">
        <f>_xlfn.XLOOKUP(E32,'Customer Data'!$A$1:$A$1001,'Customer Data'!$F$1:$F$1001,,0)</f>
        <v>United States</v>
      </c>
      <c r="K32" t="str">
        <f>INDEX('Product Data'!$A$1:$G$49,MATCH('Order Data'!$F32,'Product Data'!$A$1:$A$49,0),MATCH('Order Data'!K$1,'Product Data'!$A$1:$G$1,0))</f>
        <v>Lib</v>
      </c>
      <c r="L32" t="str">
        <f>INDEX('Product Data'!$A$1:$G$49,MATCH('Order Data'!$F32,'Product Data'!$A$1:$A$49,0),MATCH('Order Data'!L$1,'Product Data'!$A$1:$G$1,0))</f>
        <v>M</v>
      </c>
      <c r="M32" s="4">
        <f>INDEX('Product Data'!$A$1:$G$49,MATCH('Order Data'!$F32,'Product Data'!$A$1:$A$49,0),MATCH('Order Data'!M$1,'Product Data'!$A$1:$G$1,0))</f>
        <v>0.2</v>
      </c>
      <c r="N32" s="5">
        <f>INDEX('Product Data'!$A$1:$G$49,MATCH('Order Data'!$F32,'Product Data'!$A$1:$A$49,0),MATCH('Order Data'!N$1,'Product Data'!$A$1:$G$1,0))</f>
        <v>4.3650000000000002</v>
      </c>
      <c r="O32" s="5">
        <f t="shared" si="0"/>
        <v>21.825000000000003</v>
      </c>
      <c r="P32" t="str">
        <f t="shared" si="1"/>
        <v>Liberica</v>
      </c>
      <c r="Q32" t="str">
        <f t="shared" si="2"/>
        <v>Medium</v>
      </c>
      <c r="R32" t="str">
        <f>_xlfn.XLOOKUP(tbl_orders[[#This Row],[Customer ID]],'Customer Data'!$A$1:$A$1001,'Customer Data'!$H$1:$H$1001,,0)</f>
        <v>No</v>
      </c>
    </row>
    <row r="33" spans="1:18" x14ac:dyDescent="0.2">
      <c r="A33" s="2" t="s">
        <v>600</v>
      </c>
      <c r="B33" s="2" t="str">
        <f>TEXT(tbl_orders[[#This Row],[Order Date]],"mmm")</f>
        <v>Sep</v>
      </c>
      <c r="C33" s="2" t="str">
        <f>TEXT(tbl_orders[[#This Row],[Order Date]],"yyyy")</f>
        <v>2021</v>
      </c>
      <c r="D33" s="3">
        <v>44464</v>
      </c>
      <c r="E33" s="2" t="s">
        <v>601</v>
      </c>
      <c r="F33" t="s">
        <v>4285</v>
      </c>
      <c r="G33" s="2">
        <v>6</v>
      </c>
      <c r="H33" s="2" t="str">
        <f>_xlfn.XLOOKUP(E33,'Customer Data'!$A$1:$A$1001,'Customer Data'!$B$1:$B$1001,,0)</f>
        <v>Adrian Swaine</v>
      </c>
      <c r="I33" s="2" t="str">
        <f>IF(_xlfn.XLOOKUP(E33,'Customer Data'!$A$1:$A$1001,'Customer Data'!$C$1:$C$1001,,0)=0,"",_xlfn.XLOOKUP(E33,'Customer Data'!$A$1:$A$1001,'Customer Data'!$C$1:$C$1001,,0))</f>
        <v/>
      </c>
      <c r="J33" s="2" t="str">
        <f>_xlfn.XLOOKUP(E33,'Customer Data'!$A$1:$A$1001,'Customer Data'!$F$1:$F$1001,,0)</f>
        <v>United States</v>
      </c>
      <c r="K33" t="str">
        <f>INDEX('Product Data'!$A$1:$G$49,MATCH('Order Data'!$F33,'Product Data'!$A$1:$A$49,0),MATCH('Order Data'!K$1,'Product Data'!$A$1:$G$1,0))</f>
        <v>Ara</v>
      </c>
      <c r="L33" t="str">
        <f>INDEX('Product Data'!$A$1:$G$49,MATCH('Order Data'!$F33,'Product Data'!$A$1:$A$49,0),MATCH('Order Data'!L$1,'Product Data'!$A$1:$G$1,0))</f>
        <v>D</v>
      </c>
      <c r="M33" s="4">
        <f>INDEX('Product Data'!$A$1:$G$49,MATCH('Order Data'!$F33,'Product Data'!$A$1:$A$49,0),MATCH('Order Data'!M$1,'Product Data'!$A$1:$G$1,0))</f>
        <v>0.5</v>
      </c>
      <c r="N33" s="5">
        <f>INDEX('Product Data'!$A$1:$G$49,MATCH('Order Data'!$F33,'Product Data'!$A$1:$A$49,0),MATCH('Order Data'!N$1,'Product Data'!$A$1:$G$1,0))</f>
        <v>5.97</v>
      </c>
      <c r="O33" s="5">
        <f t="shared" si="0"/>
        <v>35.82</v>
      </c>
      <c r="P33" t="str">
        <f t="shared" si="1"/>
        <v>Arabica</v>
      </c>
      <c r="Q33" t="str">
        <f t="shared" si="2"/>
        <v>Dark</v>
      </c>
      <c r="R33" t="str">
        <f>_xlfn.XLOOKUP(tbl_orders[[#This Row],[Customer ID]],'Customer Data'!$A$1:$A$1001,'Customer Data'!$H$1:$H$1001,,0)</f>
        <v>No</v>
      </c>
    </row>
    <row r="34" spans="1:18" x14ac:dyDescent="0.2">
      <c r="A34" s="2" t="s">
        <v>600</v>
      </c>
      <c r="B34" s="2" t="str">
        <f>TEXT(tbl_orders[[#This Row],[Order Date]],"mmm")</f>
        <v>Sep</v>
      </c>
      <c r="C34" s="2" t="str">
        <f>TEXT(tbl_orders[[#This Row],[Order Date]],"yyyy")</f>
        <v>2021</v>
      </c>
      <c r="D34" s="3">
        <v>44464</v>
      </c>
      <c r="E34" s="2" t="s">
        <v>601</v>
      </c>
      <c r="F34" t="s">
        <v>4287</v>
      </c>
      <c r="G34" s="2">
        <v>6</v>
      </c>
      <c r="H34" s="2" t="str">
        <f>_xlfn.XLOOKUP(E34,'Customer Data'!$A$1:$A$1001,'Customer Data'!$B$1:$B$1001,,0)</f>
        <v>Adrian Swaine</v>
      </c>
      <c r="I34" s="2" t="str">
        <f>IF(_xlfn.XLOOKUP(E34,'Customer Data'!$A$1:$A$1001,'Customer Data'!$C$1:$C$1001,,0)=0,"",_xlfn.XLOOKUP(E34,'Customer Data'!$A$1:$A$1001,'Customer Data'!$C$1:$C$1001,,0))</f>
        <v/>
      </c>
      <c r="J34" s="2" t="str">
        <f>_xlfn.XLOOKUP(E34,'Customer Data'!$A$1:$A$1001,'Customer Data'!$F$1:$F$1001,,0)</f>
        <v>United States</v>
      </c>
      <c r="K34" t="str">
        <f>INDEX('Product Data'!$A$1:$G$49,MATCH('Order Data'!$F34,'Product Data'!$A$1:$A$49,0),MATCH('Order Data'!K$1,'Product Data'!$A$1:$G$1,0))</f>
        <v>Lib</v>
      </c>
      <c r="L34" t="str">
        <f>INDEX('Product Data'!$A$1:$G$49,MATCH('Order Data'!$F34,'Product Data'!$A$1:$A$49,0),MATCH('Order Data'!L$1,'Product Data'!$A$1:$G$1,0))</f>
        <v>M</v>
      </c>
      <c r="M34" s="4">
        <f>INDEX('Product Data'!$A$1:$G$49,MATCH('Order Data'!$F34,'Product Data'!$A$1:$A$49,0),MATCH('Order Data'!M$1,'Product Data'!$A$1:$G$1,0))</f>
        <v>0.5</v>
      </c>
      <c r="N34" s="5">
        <f>INDEX('Product Data'!$A$1:$G$49,MATCH('Order Data'!$F34,'Product Data'!$A$1:$A$49,0),MATCH('Order Data'!N$1,'Product Data'!$A$1:$G$1,0))</f>
        <v>8.73</v>
      </c>
      <c r="O34" s="5">
        <f t="shared" si="0"/>
        <v>52.38</v>
      </c>
      <c r="P34" t="str">
        <f t="shared" si="1"/>
        <v>Liberica</v>
      </c>
      <c r="Q34" t="str">
        <f t="shared" si="2"/>
        <v>Medium</v>
      </c>
      <c r="R34" t="str">
        <f>_xlfn.XLOOKUP(tbl_orders[[#This Row],[Customer ID]],'Customer Data'!$A$1:$A$1001,'Customer Data'!$H$1:$H$1001,,0)</f>
        <v>No</v>
      </c>
    </row>
    <row r="35" spans="1:18" x14ac:dyDescent="0.2">
      <c r="A35" s="2" t="s">
        <v>609</v>
      </c>
      <c r="B35" s="2" t="str">
        <f>TEXT(tbl_orders[[#This Row],[Order Date]],"mmm")</f>
        <v>Jul</v>
      </c>
      <c r="C35" s="2" t="str">
        <f>TEXT(tbl_orders[[#This Row],[Order Date]],"yyyy")</f>
        <v>2021</v>
      </c>
      <c r="D35" s="3">
        <v>44394</v>
      </c>
      <c r="E35" s="2" t="s">
        <v>610</v>
      </c>
      <c r="F35" t="s">
        <v>4272</v>
      </c>
      <c r="G35" s="2">
        <v>5</v>
      </c>
      <c r="H35" s="2" t="str">
        <f>_xlfn.XLOOKUP(E35,'Customer Data'!$A$1:$A$1001,'Customer Data'!$B$1:$B$1001,,0)</f>
        <v>Gallard Gatheral</v>
      </c>
      <c r="I35" s="2" t="str">
        <f>IF(_xlfn.XLOOKUP(E35,'Customer Data'!$A$1:$A$1001,'Customer Data'!$C$1:$C$1001,,0)=0,"",_xlfn.XLOOKUP(E35,'Customer Data'!$A$1:$A$1001,'Customer Data'!$C$1:$C$1001,,0))</f>
        <v>ggatheralx@123-reg.co.uk</v>
      </c>
      <c r="J35" s="2" t="str">
        <f>_xlfn.XLOOKUP(E35,'Customer Data'!$A$1:$A$1001,'Customer Data'!$F$1:$F$1001,,0)</f>
        <v>United States</v>
      </c>
      <c r="K35" t="str">
        <f>INDEX('Product Data'!$A$1:$G$49,MATCH('Order Data'!$F35,'Product Data'!$A$1:$A$49,0),MATCH('Order Data'!K$1,'Product Data'!$A$1:$G$1,0))</f>
        <v>Lib</v>
      </c>
      <c r="L35" t="str">
        <f>INDEX('Product Data'!$A$1:$G$49,MATCH('Order Data'!$F35,'Product Data'!$A$1:$A$49,0),MATCH('Order Data'!L$1,'Product Data'!$A$1:$G$1,0))</f>
        <v>L</v>
      </c>
      <c r="M35" s="4">
        <f>INDEX('Product Data'!$A$1:$G$49,MATCH('Order Data'!$F35,'Product Data'!$A$1:$A$49,0),MATCH('Order Data'!M$1,'Product Data'!$A$1:$G$1,0))</f>
        <v>0.2</v>
      </c>
      <c r="N35" s="5">
        <f>INDEX('Product Data'!$A$1:$G$49,MATCH('Order Data'!$F35,'Product Data'!$A$1:$A$49,0),MATCH('Order Data'!N$1,'Product Data'!$A$1:$G$1,0))</f>
        <v>4.7549999999999999</v>
      </c>
      <c r="O35" s="5">
        <f t="shared" si="0"/>
        <v>23.774999999999999</v>
      </c>
      <c r="P35" t="str">
        <f t="shared" si="1"/>
        <v>Liberica</v>
      </c>
      <c r="Q35" t="str">
        <f t="shared" si="2"/>
        <v>Light</v>
      </c>
      <c r="R35" t="str">
        <f>_xlfn.XLOOKUP(tbl_orders[[#This Row],[Customer ID]],'Customer Data'!$A$1:$A$1001,'Customer Data'!$H$1:$H$1001,,0)</f>
        <v>No</v>
      </c>
    </row>
    <row r="36" spans="1:18" x14ac:dyDescent="0.2">
      <c r="A36" s="2" t="s">
        <v>613</v>
      </c>
      <c r="B36" s="2" t="str">
        <f>TEXT(tbl_orders[[#This Row],[Order Date]],"mmm")</f>
        <v>Jun</v>
      </c>
      <c r="C36" s="2" t="str">
        <f>TEXT(tbl_orders[[#This Row],[Order Date]],"yyyy")</f>
        <v>2020</v>
      </c>
      <c r="D36" s="3">
        <v>44011</v>
      </c>
      <c r="E36" s="2" t="s">
        <v>614</v>
      </c>
      <c r="F36" t="s">
        <v>4288</v>
      </c>
      <c r="G36" s="2">
        <v>6</v>
      </c>
      <c r="H36" s="2" t="str">
        <f>_xlfn.XLOOKUP(E36,'Customer Data'!$A$1:$A$1001,'Customer Data'!$B$1:$B$1001,,0)</f>
        <v>Una Welberry</v>
      </c>
      <c r="I36" s="2" t="str">
        <f>IF(_xlfn.XLOOKUP(E36,'Customer Data'!$A$1:$A$1001,'Customer Data'!$C$1:$C$1001,,0)=0,"",_xlfn.XLOOKUP(E36,'Customer Data'!$A$1:$A$1001,'Customer Data'!$C$1:$C$1001,,0))</f>
        <v>uwelberryy@ebay.co.uk</v>
      </c>
      <c r="J36" s="2" t="str">
        <f>_xlfn.XLOOKUP(E36,'Customer Data'!$A$1:$A$1001,'Customer Data'!$F$1:$F$1001,,0)</f>
        <v>China</v>
      </c>
      <c r="K36" t="str">
        <f>INDEX('Product Data'!$A$1:$G$49,MATCH('Order Data'!$F36,'Product Data'!$A$1:$A$49,0),MATCH('Order Data'!K$1,'Product Data'!$A$1:$G$1,0))</f>
        <v>Lib</v>
      </c>
      <c r="L36" t="str">
        <f>INDEX('Product Data'!$A$1:$G$49,MATCH('Order Data'!$F36,'Product Data'!$A$1:$A$49,0),MATCH('Order Data'!L$1,'Product Data'!$A$1:$G$1,0))</f>
        <v>L</v>
      </c>
      <c r="M36" s="4">
        <f>INDEX('Product Data'!$A$1:$G$49,MATCH('Order Data'!$F36,'Product Data'!$A$1:$A$49,0),MATCH('Order Data'!M$1,'Product Data'!$A$1:$G$1,0))</f>
        <v>0.5</v>
      </c>
      <c r="N36" s="5">
        <f>INDEX('Product Data'!$A$1:$G$49,MATCH('Order Data'!$F36,'Product Data'!$A$1:$A$49,0),MATCH('Order Data'!N$1,'Product Data'!$A$1:$G$1,0))</f>
        <v>9.51</v>
      </c>
      <c r="O36" s="5">
        <f t="shared" si="0"/>
        <v>57.06</v>
      </c>
      <c r="P36" t="str">
        <f t="shared" si="1"/>
        <v>Liberica</v>
      </c>
      <c r="Q36" t="str">
        <f t="shared" si="2"/>
        <v>Light</v>
      </c>
      <c r="R36" t="str">
        <f>_xlfn.XLOOKUP(tbl_orders[[#This Row],[Customer ID]],'Customer Data'!$A$1:$A$1001,'Customer Data'!$H$1:$H$1001,,0)</f>
        <v>Yes</v>
      </c>
    </row>
    <row r="37" spans="1:18" x14ac:dyDescent="0.2">
      <c r="A37" s="2" t="s">
        <v>617</v>
      </c>
      <c r="B37" s="2" t="str">
        <f>TEXT(tbl_orders[[#This Row],[Order Date]],"mmm")</f>
        <v>Jun</v>
      </c>
      <c r="C37" s="2" t="str">
        <f>TEXT(tbl_orders[[#This Row],[Order Date]],"yyyy")</f>
        <v>2021</v>
      </c>
      <c r="D37" s="3">
        <v>44348</v>
      </c>
      <c r="E37" s="2" t="s">
        <v>618</v>
      </c>
      <c r="F37" t="s">
        <v>4285</v>
      </c>
      <c r="G37" s="2">
        <v>6</v>
      </c>
      <c r="H37" s="2" t="str">
        <f>_xlfn.XLOOKUP(E37,'Customer Data'!$A$1:$A$1001,'Customer Data'!$B$1:$B$1001,,0)</f>
        <v>Faber Eilhart</v>
      </c>
      <c r="I37" s="2" t="str">
        <f>IF(_xlfn.XLOOKUP(E37,'Customer Data'!$A$1:$A$1001,'Customer Data'!$C$1:$C$1001,,0)=0,"",_xlfn.XLOOKUP(E37,'Customer Data'!$A$1:$A$1001,'Customer Data'!$C$1:$C$1001,,0))</f>
        <v>feilhartz@who.int</v>
      </c>
      <c r="J37" s="2" t="str">
        <f>_xlfn.XLOOKUP(E37,'Customer Data'!$A$1:$A$1001,'Customer Data'!$F$1:$F$1001,,0)</f>
        <v>United States</v>
      </c>
      <c r="K37" t="str">
        <f>INDEX('Product Data'!$A$1:$G$49,MATCH('Order Data'!$F37,'Product Data'!$A$1:$A$49,0),MATCH('Order Data'!K$1,'Product Data'!$A$1:$G$1,0))</f>
        <v>Ara</v>
      </c>
      <c r="L37" t="str">
        <f>INDEX('Product Data'!$A$1:$G$49,MATCH('Order Data'!$F37,'Product Data'!$A$1:$A$49,0),MATCH('Order Data'!L$1,'Product Data'!$A$1:$G$1,0))</f>
        <v>D</v>
      </c>
      <c r="M37" s="4">
        <f>INDEX('Product Data'!$A$1:$G$49,MATCH('Order Data'!$F37,'Product Data'!$A$1:$A$49,0),MATCH('Order Data'!M$1,'Product Data'!$A$1:$G$1,0))</f>
        <v>0.5</v>
      </c>
      <c r="N37" s="5">
        <f>INDEX('Product Data'!$A$1:$G$49,MATCH('Order Data'!$F37,'Product Data'!$A$1:$A$49,0),MATCH('Order Data'!N$1,'Product Data'!$A$1:$G$1,0))</f>
        <v>5.97</v>
      </c>
      <c r="O37" s="5">
        <f t="shared" si="0"/>
        <v>35.82</v>
      </c>
      <c r="P37" t="str">
        <f t="shared" si="1"/>
        <v>Arabica</v>
      </c>
      <c r="Q37" t="str">
        <f t="shared" si="2"/>
        <v>Dark</v>
      </c>
      <c r="R37" t="str">
        <f>_xlfn.XLOOKUP(tbl_orders[[#This Row],[Customer ID]],'Customer Data'!$A$1:$A$1001,'Customer Data'!$H$1:$H$1001,,0)</f>
        <v>No</v>
      </c>
    </row>
    <row r="38" spans="1:18" x14ac:dyDescent="0.2">
      <c r="A38" s="2" t="s">
        <v>621</v>
      </c>
      <c r="B38" s="2" t="str">
        <f>TEXT(tbl_orders[[#This Row],[Order Date]],"mmm")</f>
        <v>Feb</v>
      </c>
      <c r="C38" s="2" t="str">
        <f>TEXT(tbl_orders[[#This Row],[Order Date]],"yyyy")</f>
        <v>2021</v>
      </c>
      <c r="D38" s="3">
        <v>44233</v>
      </c>
      <c r="E38" s="2" t="s">
        <v>622</v>
      </c>
      <c r="F38" t="s">
        <v>4286</v>
      </c>
      <c r="G38" s="2">
        <v>2</v>
      </c>
      <c r="H38" s="2" t="str">
        <f>_xlfn.XLOOKUP(E38,'Customer Data'!$A$1:$A$1001,'Customer Data'!$B$1:$B$1001,,0)</f>
        <v>Zorina Ponting</v>
      </c>
      <c r="I38" s="2" t="str">
        <f>IF(_xlfn.XLOOKUP(E38,'Customer Data'!$A$1:$A$1001,'Customer Data'!$C$1:$C$1001,,0)=0,"",_xlfn.XLOOKUP(E38,'Customer Data'!$A$1:$A$1001,'Customer Data'!$C$1:$C$1001,,0))</f>
        <v>zponting10@altervista.org</v>
      </c>
      <c r="J38" s="2" t="str">
        <f>_xlfn.XLOOKUP(E38,'Customer Data'!$A$1:$A$1001,'Customer Data'!$F$1:$F$1001,,0)</f>
        <v>China</v>
      </c>
      <c r="K38" t="str">
        <f>INDEX('Product Data'!$A$1:$G$49,MATCH('Order Data'!$F38,'Product Data'!$A$1:$A$49,0),MATCH('Order Data'!K$1,'Product Data'!$A$1:$G$1,0))</f>
        <v>Lib</v>
      </c>
      <c r="L38" t="str">
        <f>INDEX('Product Data'!$A$1:$G$49,MATCH('Order Data'!$F38,'Product Data'!$A$1:$A$49,0),MATCH('Order Data'!L$1,'Product Data'!$A$1:$G$1,0))</f>
        <v>M</v>
      </c>
      <c r="M38" s="4">
        <f>INDEX('Product Data'!$A$1:$G$49,MATCH('Order Data'!$F38,'Product Data'!$A$1:$A$49,0),MATCH('Order Data'!M$1,'Product Data'!$A$1:$G$1,0))</f>
        <v>0.2</v>
      </c>
      <c r="N38" s="5">
        <f>INDEX('Product Data'!$A$1:$G$49,MATCH('Order Data'!$F38,'Product Data'!$A$1:$A$49,0),MATCH('Order Data'!N$1,'Product Data'!$A$1:$G$1,0))</f>
        <v>4.3650000000000002</v>
      </c>
      <c r="O38" s="5">
        <f t="shared" si="0"/>
        <v>8.73</v>
      </c>
      <c r="P38" t="str">
        <f t="shared" si="1"/>
        <v>Liberica</v>
      </c>
      <c r="Q38" t="str">
        <f t="shared" si="2"/>
        <v>Medium</v>
      </c>
      <c r="R38" t="str">
        <f>_xlfn.XLOOKUP(tbl_orders[[#This Row],[Customer ID]],'Customer Data'!$A$1:$A$1001,'Customer Data'!$H$1:$H$1001,,0)</f>
        <v>No</v>
      </c>
    </row>
    <row r="39" spans="1:18" x14ac:dyDescent="0.2">
      <c r="A39" s="2" t="s">
        <v>625</v>
      </c>
      <c r="B39" s="2" t="str">
        <f>TEXT(tbl_orders[[#This Row],[Order Date]],"mmm")</f>
        <v>Apr</v>
      </c>
      <c r="C39" s="2" t="str">
        <f>TEXT(tbl_orders[[#This Row],[Order Date]],"yyyy")</f>
        <v>2019</v>
      </c>
      <c r="D39" s="3">
        <v>43580</v>
      </c>
      <c r="E39" s="2" t="s">
        <v>626</v>
      </c>
      <c r="F39" t="s">
        <v>4288</v>
      </c>
      <c r="G39" s="2">
        <v>3</v>
      </c>
      <c r="H39" s="2" t="str">
        <f>_xlfn.XLOOKUP(E39,'Customer Data'!$A$1:$A$1001,'Customer Data'!$B$1:$B$1001,,0)</f>
        <v>Silvio Strase</v>
      </c>
      <c r="I39" s="2" t="str">
        <f>IF(_xlfn.XLOOKUP(E39,'Customer Data'!$A$1:$A$1001,'Customer Data'!$C$1:$C$1001,,0)=0,"",_xlfn.XLOOKUP(E39,'Customer Data'!$A$1:$A$1001,'Customer Data'!$C$1:$C$1001,,0))</f>
        <v>sstrase11@booking.com</v>
      </c>
      <c r="J39" s="2" t="str">
        <f>_xlfn.XLOOKUP(E39,'Customer Data'!$A$1:$A$1001,'Customer Data'!$F$1:$F$1001,,0)</f>
        <v>Brazil</v>
      </c>
      <c r="K39" t="str">
        <f>INDEX('Product Data'!$A$1:$G$49,MATCH('Order Data'!$F39,'Product Data'!$A$1:$A$49,0),MATCH('Order Data'!K$1,'Product Data'!$A$1:$G$1,0))</f>
        <v>Lib</v>
      </c>
      <c r="L39" t="str">
        <f>INDEX('Product Data'!$A$1:$G$49,MATCH('Order Data'!$F39,'Product Data'!$A$1:$A$49,0),MATCH('Order Data'!L$1,'Product Data'!$A$1:$G$1,0))</f>
        <v>L</v>
      </c>
      <c r="M39" s="4">
        <f>INDEX('Product Data'!$A$1:$G$49,MATCH('Order Data'!$F39,'Product Data'!$A$1:$A$49,0),MATCH('Order Data'!M$1,'Product Data'!$A$1:$G$1,0))</f>
        <v>0.5</v>
      </c>
      <c r="N39" s="5">
        <f>INDEX('Product Data'!$A$1:$G$49,MATCH('Order Data'!$F39,'Product Data'!$A$1:$A$49,0),MATCH('Order Data'!N$1,'Product Data'!$A$1:$G$1,0))</f>
        <v>9.51</v>
      </c>
      <c r="O39" s="5">
        <f t="shared" si="0"/>
        <v>28.53</v>
      </c>
      <c r="P39" t="str">
        <f t="shared" si="1"/>
        <v>Liberica</v>
      </c>
      <c r="Q39" t="str">
        <f t="shared" si="2"/>
        <v>Light</v>
      </c>
      <c r="R39" t="str">
        <f>_xlfn.XLOOKUP(tbl_orders[[#This Row],[Customer ID]],'Customer Data'!$A$1:$A$1001,'Customer Data'!$H$1:$H$1001,,0)</f>
        <v>No</v>
      </c>
    </row>
    <row r="40" spans="1:18" x14ac:dyDescent="0.2">
      <c r="A40" s="2" t="s">
        <v>629</v>
      </c>
      <c r="B40" s="2" t="str">
        <f>TEXT(tbl_orders[[#This Row],[Order Date]],"mmm")</f>
        <v>Apr</v>
      </c>
      <c r="C40" s="2" t="str">
        <f>TEXT(tbl_orders[[#This Row],[Order Date]],"yyyy")</f>
        <v>2020</v>
      </c>
      <c r="D40" s="3">
        <v>43946</v>
      </c>
      <c r="E40" s="2" t="s">
        <v>630</v>
      </c>
      <c r="F40" t="s">
        <v>4278</v>
      </c>
      <c r="G40" s="2">
        <v>5</v>
      </c>
      <c r="H40" s="2" t="str">
        <f>_xlfn.XLOOKUP(E40,'Customer Data'!$A$1:$A$1001,'Customer Data'!$B$1:$B$1001,,0)</f>
        <v>Dorie de la Tremoille</v>
      </c>
      <c r="I40" s="2" t="str">
        <f>IF(_xlfn.XLOOKUP(E40,'Customer Data'!$A$1:$A$1001,'Customer Data'!$C$1:$C$1001,,0)=0,"",_xlfn.XLOOKUP(E40,'Customer Data'!$A$1:$A$1001,'Customer Data'!$C$1:$C$1001,,0))</f>
        <v>dde12@unesco.org</v>
      </c>
      <c r="J40" s="2" t="str">
        <f>_xlfn.XLOOKUP(E40,'Customer Data'!$A$1:$A$1001,'Customer Data'!$F$1:$F$1001,,0)</f>
        <v>China</v>
      </c>
      <c r="K40" t="str">
        <f>INDEX('Product Data'!$A$1:$G$49,MATCH('Order Data'!$F40,'Product Data'!$A$1:$A$49,0),MATCH('Order Data'!K$1,'Product Data'!$A$1:$G$1,0))</f>
        <v>Rob</v>
      </c>
      <c r="L40" t="str">
        <f>INDEX('Product Data'!$A$1:$G$49,MATCH('Order Data'!$F40,'Product Data'!$A$1:$A$49,0),MATCH('Order Data'!L$1,'Product Data'!$A$1:$G$1,0))</f>
        <v>M</v>
      </c>
      <c r="M40" s="4">
        <f>INDEX('Product Data'!$A$1:$G$49,MATCH('Order Data'!$F40,'Product Data'!$A$1:$A$49,0),MATCH('Order Data'!M$1,'Product Data'!$A$1:$G$1,0))</f>
        <v>2.5</v>
      </c>
      <c r="N40" s="5">
        <f>INDEX('Product Data'!$A$1:$G$49,MATCH('Order Data'!$F40,'Product Data'!$A$1:$A$49,0),MATCH('Order Data'!N$1,'Product Data'!$A$1:$G$1,0))</f>
        <v>22.884999999999998</v>
      </c>
      <c r="O40" s="5">
        <f t="shared" si="0"/>
        <v>114.42499999999998</v>
      </c>
      <c r="P40" t="str">
        <f t="shared" si="1"/>
        <v>Robusta</v>
      </c>
      <c r="Q40" t="str">
        <f t="shared" si="2"/>
        <v>Medium</v>
      </c>
      <c r="R40" t="str">
        <f>_xlfn.XLOOKUP(tbl_orders[[#This Row],[Customer ID]],'Customer Data'!$A$1:$A$1001,'Customer Data'!$H$1:$H$1001,,0)</f>
        <v>No</v>
      </c>
    </row>
    <row r="41" spans="1:18" x14ac:dyDescent="0.2">
      <c r="A41" s="2" t="s">
        <v>633</v>
      </c>
      <c r="B41" s="2" t="str">
        <f>TEXT(tbl_orders[[#This Row],[Order Date]],"mmm")</f>
        <v>Nov</v>
      </c>
      <c r="C41" s="2" t="str">
        <f>TEXT(tbl_orders[[#This Row],[Order Date]],"yyyy")</f>
        <v>2021</v>
      </c>
      <c r="D41" s="3">
        <v>44524</v>
      </c>
      <c r="E41" s="2" t="s">
        <v>634</v>
      </c>
      <c r="F41" t="s">
        <v>4265</v>
      </c>
      <c r="G41" s="2">
        <v>6</v>
      </c>
      <c r="H41" s="2" t="str">
        <f>_xlfn.XLOOKUP(E41,'Customer Data'!$A$1:$A$1001,'Customer Data'!$B$1:$B$1001,,0)</f>
        <v>Hy Zanetto</v>
      </c>
      <c r="I41" s="2" t="str">
        <f>IF(_xlfn.XLOOKUP(E41,'Customer Data'!$A$1:$A$1001,'Customer Data'!$C$1:$C$1001,,0)=0,"",_xlfn.XLOOKUP(E41,'Customer Data'!$A$1:$A$1001,'Customer Data'!$C$1:$C$1001,,0))</f>
        <v/>
      </c>
      <c r="J41" s="2" t="str">
        <f>_xlfn.XLOOKUP(E41,'Customer Data'!$A$1:$A$1001,'Customer Data'!$F$1:$F$1001,,0)</f>
        <v>United States</v>
      </c>
      <c r="K41" t="str">
        <f>INDEX('Product Data'!$A$1:$G$49,MATCH('Order Data'!$F41,'Product Data'!$A$1:$A$49,0),MATCH('Order Data'!K$1,'Product Data'!$A$1:$G$1,0))</f>
        <v>Rob</v>
      </c>
      <c r="L41" t="str">
        <f>INDEX('Product Data'!$A$1:$G$49,MATCH('Order Data'!$F41,'Product Data'!$A$1:$A$49,0),MATCH('Order Data'!L$1,'Product Data'!$A$1:$G$1,0))</f>
        <v>M</v>
      </c>
      <c r="M41" s="4">
        <f>INDEX('Product Data'!$A$1:$G$49,MATCH('Order Data'!$F41,'Product Data'!$A$1:$A$49,0),MATCH('Order Data'!M$1,'Product Data'!$A$1:$G$1,0))</f>
        <v>1</v>
      </c>
      <c r="N41" s="5">
        <f>INDEX('Product Data'!$A$1:$G$49,MATCH('Order Data'!$F41,'Product Data'!$A$1:$A$49,0),MATCH('Order Data'!N$1,'Product Data'!$A$1:$G$1,0))</f>
        <v>9.9499999999999993</v>
      </c>
      <c r="O41" s="5">
        <f t="shared" si="0"/>
        <v>59.699999999999996</v>
      </c>
      <c r="P41" t="str">
        <f t="shared" si="1"/>
        <v>Robusta</v>
      </c>
      <c r="Q41" t="str">
        <f t="shared" si="2"/>
        <v>Medium</v>
      </c>
      <c r="R41" t="str">
        <f>_xlfn.XLOOKUP(tbl_orders[[#This Row],[Customer ID]],'Customer Data'!$A$1:$A$1001,'Customer Data'!$H$1:$H$1001,,0)</f>
        <v>Yes</v>
      </c>
    </row>
    <row r="42" spans="1:18" x14ac:dyDescent="0.2">
      <c r="A42" s="2" t="s">
        <v>636</v>
      </c>
      <c r="B42" s="2" t="str">
        <f>TEXT(tbl_orders[[#This Row],[Order Date]],"mmm")</f>
        <v>Apr</v>
      </c>
      <c r="C42" s="2" t="str">
        <f>TEXT(tbl_orders[[#This Row],[Order Date]],"yyyy")</f>
        <v>2021</v>
      </c>
      <c r="D42" s="3">
        <v>44305</v>
      </c>
      <c r="E42" s="2" t="s">
        <v>637</v>
      </c>
      <c r="F42" t="s">
        <v>4289</v>
      </c>
      <c r="G42" s="2">
        <v>3</v>
      </c>
      <c r="H42" s="2" t="str">
        <f>_xlfn.XLOOKUP(E42,'Customer Data'!$A$1:$A$1001,'Customer Data'!$B$1:$B$1001,,0)</f>
        <v>Jessica McNess</v>
      </c>
      <c r="I42" s="2" t="str">
        <f>IF(_xlfn.XLOOKUP(E42,'Customer Data'!$A$1:$A$1001,'Customer Data'!$C$1:$C$1001,,0)=0,"",_xlfn.XLOOKUP(E42,'Customer Data'!$A$1:$A$1001,'Customer Data'!$C$1:$C$1001,,0))</f>
        <v/>
      </c>
      <c r="J42" s="2" t="str">
        <f>_xlfn.XLOOKUP(E42,'Customer Data'!$A$1:$A$1001,'Customer Data'!$F$1:$F$1001,,0)</f>
        <v>Brazil</v>
      </c>
      <c r="K42" t="str">
        <f>INDEX('Product Data'!$A$1:$G$49,MATCH('Order Data'!$F42,'Product Data'!$A$1:$A$49,0),MATCH('Order Data'!K$1,'Product Data'!$A$1:$G$1,0))</f>
        <v>Lib</v>
      </c>
      <c r="L42" t="str">
        <f>INDEX('Product Data'!$A$1:$G$49,MATCH('Order Data'!$F42,'Product Data'!$A$1:$A$49,0),MATCH('Order Data'!L$1,'Product Data'!$A$1:$G$1,0))</f>
        <v>M</v>
      </c>
      <c r="M42" s="4">
        <f>INDEX('Product Data'!$A$1:$G$49,MATCH('Order Data'!$F42,'Product Data'!$A$1:$A$49,0),MATCH('Order Data'!M$1,'Product Data'!$A$1:$G$1,0))</f>
        <v>1</v>
      </c>
      <c r="N42" s="5">
        <f>INDEX('Product Data'!$A$1:$G$49,MATCH('Order Data'!$F42,'Product Data'!$A$1:$A$49,0),MATCH('Order Data'!N$1,'Product Data'!$A$1:$G$1,0))</f>
        <v>14.55</v>
      </c>
      <c r="O42" s="5">
        <f t="shared" si="0"/>
        <v>43.650000000000006</v>
      </c>
      <c r="P42" t="str">
        <f t="shared" si="1"/>
        <v>Liberica</v>
      </c>
      <c r="Q42" t="str">
        <f t="shared" si="2"/>
        <v>Medium</v>
      </c>
      <c r="R42" t="str">
        <f>_xlfn.XLOOKUP(tbl_orders[[#This Row],[Customer ID]],'Customer Data'!$A$1:$A$1001,'Customer Data'!$H$1:$H$1001,,0)</f>
        <v>No</v>
      </c>
    </row>
    <row r="43" spans="1:18" x14ac:dyDescent="0.2">
      <c r="A43" s="2" t="s">
        <v>639</v>
      </c>
      <c r="B43" s="2" t="str">
        <f>TEXT(tbl_orders[[#This Row],[Order Date]],"mmm")</f>
        <v>Jul</v>
      </c>
      <c r="C43" s="2" t="str">
        <f>TEXT(tbl_orders[[#This Row],[Order Date]],"yyyy")</f>
        <v>2022</v>
      </c>
      <c r="D43" s="3">
        <v>44749</v>
      </c>
      <c r="E43" s="2" t="s">
        <v>640</v>
      </c>
      <c r="F43" t="s">
        <v>4280</v>
      </c>
      <c r="G43" s="2">
        <v>3</v>
      </c>
      <c r="H43" s="2" t="str">
        <f>_xlfn.XLOOKUP(E43,'Customer Data'!$A$1:$A$1001,'Customer Data'!$B$1:$B$1001,,0)</f>
        <v>Lorenzo Yeoland</v>
      </c>
      <c r="I43" s="2" t="str">
        <f>IF(_xlfn.XLOOKUP(E43,'Customer Data'!$A$1:$A$1001,'Customer Data'!$C$1:$C$1001,,0)=0,"",_xlfn.XLOOKUP(E43,'Customer Data'!$A$1:$A$1001,'Customer Data'!$C$1:$C$1001,,0))</f>
        <v>lyeoland15@pbs.org</v>
      </c>
      <c r="J43" s="2" t="str">
        <f>_xlfn.XLOOKUP(E43,'Customer Data'!$A$1:$A$1001,'Customer Data'!$F$1:$F$1001,,0)</f>
        <v>China</v>
      </c>
      <c r="K43" t="str">
        <f>INDEX('Product Data'!$A$1:$G$49,MATCH('Order Data'!$F43,'Product Data'!$A$1:$A$49,0),MATCH('Order Data'!K$1,'Product Data'!$A$1:$G$1,0))</f>
        <v>Exc</v>
      </c>
      <c r="L43" t="str">
        <f>INDEX('Product Data'!$A$1:$G$49,MATCH('Order Data'!$F43,'Product Data'!$A$1:$A$49,0),MATCH('Order Data'!L$1,'Product Data'!$A$1:$G$1,0))</f>
        <v>D</v>
      </c>
      <c r="M43" s="4">
        <f>INDEX('Product Data'!$A$1:$G$49,MATCH('Order Data'!$F43,'Product Data'!$A$1:$A$49,0),MATCH('Order Data'!M$1,'Product Data'!$A$1:$G$1,0))</f>
        <v>0.2</v>
      </c>
      <c r="N43" s="5">
        <f>INDEX('Product Data'!$A$1:$G$49,MATCH('Order Data'!$F43,'Product Data'!$A$1:$A$49,0),MATCH('Order Data'!N$1,'Product Data'!$A$1:$G$1,0))</f>
        <v>3.645</v>
      </c>
      <c r="O43" s="5">
        <f t="shared" si="0"/>
        <v>10.935</v>
      </c>
      <c r="P43" t="str">
        <f t="shared" si="1"/>
        <v>Excelsa</v>
      </c>
      <c r="Q43" t="str">
        <f t="shared" si="2"/>
        <v>Dark</v>
      </c>
      <c r="R43" t="str">
        <f>_xlfn.XLOOKUP(tbl_orders[[#This Row],[Customer ID]],'Customer Data'!$A$1:$A$1001,'Customer Data'!$H$1:$H$1001,,0)</f>
        <v>Yes</v>
      </c>
    </row>
    <row r="44" spans="1:18" x14ac:dyDescent="0.2">
      <c r="A44" s="2" t="s">
        <v>643</v>
      </c>
      <c r="B44" s="2" t="str">
        <f>TEXT(tbl_orders[[#This Row],[Order Date]],"mmm")</f>
        <v>May</v>
      </c>
      <c r="C44" s="2" t="str">
        <f>TEXT(tbl_orders[[#This Row],[Order Date]],"yyyy")</f>
        <v>2019</v>
      </c>
      <c r="D44" s="3">
        <v>43607</v>
      </c>
      <c r="E44" s="2" t="s">
        <v>644</v>
      </c>
      <c r="F44" t="s">
        <v>4290</v>
      </c>
      <c r="G44" s="2">
        <v>3</v>
      </c>
      <c r="H44" s="2" t="str">
        <f>_xlfn.XLOOKUP(E44,'Customer Data'!$A$1:$A$1001,'Customer Data'!$B$1:$B$1001,,0)</f>
        <v>Abigail Tolworthy</v>
      </c>
      <c r="I44" s="2" t="str">
        <f>IF(_xlfn.XLOOKUP(E44,'Customer Data'!$A$1:$A$1001,'Customer Data'!$C$1:$C$1001,,0)=0,"",_xlfn.XLOOKUP(E44,'Customer Data'!$A$1:$A$1001,'Customer Data'!$C$1:$C$1001,,0))</f>
        <v>atolworthy16@toplist.cz</v>
      </c>
      <c r="J44" s="2" t="str">
        <f>_xlfn.XLOOKUP(E44,'Customer Data'!$A$1:$A$1001,'Customer Data'!$F$1:$F$1001,,0)</f>
        <v>United States</v>
      </c>
      <c r="K44" t="str">
        <f>INDEX('Product Data'!$A$1:$G$49,MATCH('Order Data'!$F44,'Product Data'!$A$1:$A$49,0),MATCH('Order Data'!K$1,'Product Data'!$A$1:$G$1,0))</f>
        <v>Rob</v>
      </c>
      <c r="L44" t="str">
        <f>INDEX('Product Data'!$A$1:$G$49,MATCH('Order Data'!$F44,'Product Data'!$A$1:$A$49,0),MATCH('Order Data'!L$1,'Product Data'!$A$1:$G$1,0))</f>
        <v>D</v>
      </c>
      <c r="M44" s="4">
        <f>INDEX('Product Data'!$A$1:$G$49,MATCH('Order Data'!$F44,'Product Data'!$A$1:$A$49,0),MATCH('Order Data'!M$1,'Product Data'!$A$1:$G$1,0))</f>
        <v>0.2</v>
      </c>
      <c r="N44" s="5">
        <f>INDEX('Product Data'!$A$1:$G$49,MATCH('Order Data'!$F44,'Product Data'!$A$1:$A$49,0),MATCH('Order Data'!N$1,'Product Data'!$A$1:$G$1,0))</f>
        <v>2.6849999999999996</v>
      </c>
      <c r="O44" s="5">
        <f t="shared" si="0"/>
        <v>8.0549999999999997</v>
      </c>
      <c r="P44" t="str">
        <f t="shared" si="1"/>
        <v>Robusta</v>
      </c>
      <c r="Q44" t="str">
        <f t="shared" si="2"/>
        <v>Dark</v>
      </c>
      <c r="R44" t="str">
        <f>_xlfn.XLOOKUP(tbl_orders[[#This Row],[Customer ID]],'Customer Data'!$A$1:$A$1001,'Customer Data'!$H$1:$H$1001,,0)</f>
        <v>Yes</v>
      </c>
    </row>
    <row r="45" spans="1:18" x14ac:dyDescent="0.2">
      <c r="A45" s="2" t="s">
        <v>648</v>
      </c>
      <c r="B45" s="2" t="str">
        <f>TEXT(tbl_orders[[#This Row],[Order Date]],"mmm")</f>
        <v>Oct</v>
      </c>
      <c r="C45" s="2" t="str">
        <f>TEXT(tbl_orders[[#This Row],[Order Date]],"yyyy")</f>
        <v>2021</v>
      </c>
      <c r="D45" s="3">
        <v>44473</v>
      </c>
      <c r="E45" s="2" t="s">
        <v>649</v>
      </c>
      <c r="F45" t="s">
        <v>4291</v>
      </c>
      <c r="G45" s="2">
        <v>2</v>
      </c>
      <c r="H45" s="2" t="str">
        <f>_xlfn.XLOOKUP(E45,'Customer Data'!$A$1:$A$1001,'Customer Data'!$B$1:$B$1001,,0)</f>
        <v>Maurie Bartol</v>
      </c>
      <c r="I45" s="2" t="str">
        <f>IF(_xlfn.XLOOKUP(E45,'Customer Data'!$A$1:$A$1001,'Customer Data'!$C$1:$C$1001,,0)=0,"",_xlfn.XLOOKUP(E45,'Customer Data'!$A$1:$A$1001,'Customer Data'!$C$1:$C$1001,,0))</f>
        <v/>
      </c>
      <c r="J45" s="2" t="str">
        <f>_xlfn.XLOOKUP(E45,'Customer Data'!$A$1:$A$1001,'Customer Data'!$F$1:$F$1001,,0)</f>
        <v>Brazil</v>
      </c>
      <c r="K45" t="str">
        <f>INDEX('Product Data'!$A$1:$G$49,MATCH('Order Data'!$F45,'Product Data'!$A$1:$A$49,0),MATCH('Order Data'!K$1,'Product Data'!$A$1:$G$1,0))</f>
        <v>Lib</v>
      </c>
      <c r="L45" t="str">
        <f>INDEX('Product Data'!$A$1:$G$49,MATCH('Order Data'!$F45,'Product Data'!$A$1:$A$49,0),MATCH('Order Data'!L$1,'Product Data'!$A$1:$G$1,0))</f>
        <v>L</v>
      </c>
      <c r="M45" s="4">
        <f>INDEX('Product Data'!$A$1:$G$49,MATCH('Order Data'!$F45,'Product Data'!$A$1:$A$49,0),MATCH('Order Data'!M$1,'Product Data'!$A$1:$G$1,0))</f>
        <v>2.5</v>
      </c>
      <c r="N45" s="5">
        <f>INDEX('Product Data'!$A$1:$G$49,MATCH('Order Data'!$F45,'Product Data'!$A$1:$A$49,0),MATCH('Order Data'!N$1,'Product Data'!$A$1:$G$1,0))</f>
        <v>36.454999999999998</v>
      </c>
      <c r="O45" s="5">
        <f t="shared" si="0"/>
        <v>72.91</v>
      </c>
      <c r="P45" t="str">
        <f t="shared" si="1"/>
        <v>Liberica</v>
      </c>
      <c r="Q45" t="str">
        <f t="shared" si="2"/>
        <v>Light</v>
      </c>
      <c r="R45" t="str">
        <f>_xlfn.XLOOKUP(tbl_orders[[#This Row],[Customer ID]],'Customer Data'!$A$1:$A$1001,'Customer Data'!$H$1:$H$1001,,0)</f>
        <v>No</v>
      </c>
    </row>
    <row r="46" spans="1:18" x14ac:dyDescent="0.2">
      <c r="A46" s="2" t="s">
        <v>651</v>
      </c>
      <c r="B46" s="2" t="str">
        <f>TEXT(tbl_orders[[#This Row],[Order Date]],"mmm")</f>
        <v>Apr</v>
      </c>
      <c r="C46" s="2" t="str">
        <f>TEXT(tbl_orders[[#This Row],[Order Date]],"yyyy")</f>
        <v>2020</v>
      </c>
      <c r="D46" s="3">
        <v>43932</v>
      </c>
      <c r="E46" s="2" t="s">
        <v>652</v>
      </c>
      <c r="F46" t="s">
        <v>4266</v>
      </c>
      <c r="G46" s="2">
        <v>2</v>
      </c>
      <c r="H46" s="2" t="str">
        <f>_xlfn.XLOOKUP(E46,'Customer Data'!$A$1:$A$1001,'Customer Data'!$B$1:$B$1001,,0)</f>
        <v>Olag Baudassi</v>
      </c>
      <c r="I46" s="2" t="str">
        <f>IF(_xlfn.XLOOKUP(E46,'Customer Data'!$A$1:$A$1001,'Customer Data'!$C$1:$C$1001,,0)=0,"",_xlfn.XLOOKUP(E46,'Customer Data'!$A$1:$A$1001,'Customer Data'!$C$1:$C$1001,,0))</f>
        <v>obaudassi18@seesaa.net</v>
      </c>
      <c r="J46" s="2" t="str">
        <f>_xlfn.XLOOKUP(E46,'Customer Data'!$A$1:$A$1001,'Customer Data'!$F$1:$F$1001,,0)</f>
        <v>China</v>
      </c>
      <c r="K46" t="str">
        <f>INDEX('Product Data'!$A$1:$G$49,MATCH('Order Data'!$F46,'Product Data'!$A$1:$A$49,0),MATCH('Order Data'!K$1,'Product Data'!$A$1:$G$1,0))</f>
        <v>Exc</v>
      </c>
      <c r="L46" t="str">
        <f>INDEX('Product Data'!$A$1:$G$49,MATCH('Order Data'!$F46,'Product Data'!$A$1:$A$49,0),MATCH('Order Data'!L$1,'Product Data'!$A$1:$G$1,0))</f>
        <v>M</v>
      </c>
      <c r="M46" s="4">
        <f>INDEX('Product Data'!$A$1:$G$49,MATCH('Order Data'!$F46,'Product Data'!$A$1:$A$49,0),MATCH('Order Data'!M$1,'Product Data'!$A$1:$G$1,0))</f>
        <v>0.5</v>
      </c>
      <c r="N46" s="5">
        <f>INDEX('Product Data'!$A$1:$G$49,MATCH('Order Data'!$F46,'Product Data'!$A$1:$A$49,0),MATCH('Order Data'!N$1,'Product Data'!$A$1:$G$1,0))</f>
        <v>8.25</v>
      </c>
      <c r="O46" s="5">
        <f t="shared" si="0"/>
        <v>16.5</v>
      </c>
      <c r="P46" t="str">
        <f t="shared" si="1"/>
        <v>Excelsa</v>
      </c>
      <c r="Q46" t="str">
        <f t="shared" si="2"/>
        <v>Medium</v>
      </c>
      <c r="R46" t="str">
        <f>_xlfn.XLOOKUP(tbl_orders[[#This Row],[Customer ID]],'Customer Data'!$A$1:$A$1001,'Customer Data'!$H$1:$H$1001,,0)</f>
        <v>Yes</v>
      </c>
    </row>
    <row r="47" spans="1:18" x14ac:dyDescent="0.2">
      <c r="A47" s="2" t="s">
        <v>655</v>
      </c>
      <c r="B47" s="2" t="str">
        <f>TEXT(tbl_orders[[#This Row],[Order Date]],"mmm")</f>
        <v>Jan</v>
      </c>
      <c r="C47" s="2" t="str">
        <f>TEXT(tbl_orders[[#This Row],[Order Date]],"yyyy")</f>
        <v>2022</v>
      </c>
      <c r="D47" s="3">
        <v>44592</v>
      </c>
      <c r="E47" s="2" t="s">
        <v>656</v>
      </c>
      <c r="F47" t="s">
        <v>4292</v>
      </c>
      <c r="G47" s="2">
        <v>2</v>
      </c>
      <c r="H47" s="2" t="str">
        <f>_xlfn.XLOOKUP(E47,'Customer Data'!$A$1:$A$1001,'Customer Data'!$B$1:$B$1001,,0)</f>
        <v>Petey Kingsbury</v>
      </c>
      <c r="I47" s="2" t="str">
        <f>IF(_xlfn.XLOOKUP(E47,'Customer Data'!$A$1:$A$1001,'Customer Data'!$C$1:$C$1001,,0)=0,"",_xlfn.XLOOKUP(E47,'Customer Data'!$A$1:$A$1001,'Customer Data'!$C$1:$C$1001,,0))</f>
        <v>pkingsbury19@comcast.net</v>
      </c>
      <c r="J47" s="2" t="str">
        <f>_xlfn.XLOOKUP(E47,'Customer Data'!$A$1:$A$1001,'Customer Data'!$F$1:$F$1001,,0)</f>
        <v>United States</v>
      </c>
      <c r="K47" t="str">
        <f>INDEX('Product Data'!$A$1:$G$49,MATCH('Order Data'!$F47,'Product Data'!$A$1:$A$49,0),MATCH('Order Data'!K$1,'Product Data'!$A$1:$G$1,0))</f>
        <v>Lib</v>
      </c>
      <c r="L47" t="str">
        <f>INDEX('Product Data'!$A$1:$G$49,MATCH('Order Data'!$F47,'Product Data'!$A$1:$A$49,0),MATCH('Order Data'!L$1,'Product Data'!$A$1:$G$1,0))</f>
        <v>D</v>
      </c>
      <c r="M47" s="4">
        <f>INDEX('Product Data'!$A$1:$G$49,MATCH('Order Data'!$F47,'Product Data'!$A$1:$A$49,0),MATCH('Order Data'!M$1,'Product Data'!$A$1:$G$1,0))</f>
        <v>2.5</v>
      </c>
      <c r="N47" s="5">
        <f>INDEX('Product Data'!$A$1:$G$49,MATCH('Order Data'!$F47,'Product Data'!$A$1:$A$49,0),MATCH('Order Data'!N$1,'Product Data'!$A$1:$G$1,0))</f>
        <v>29.784999999999997</v>
      </c>
      <c r="O47" s="5">
        <f t="shared" si="0"/>
        <v>59.569999999999993</v>
      </c>
      <c r="P47" t="str">
        <f t="shared" si="1"/>
        <v>Liberica</v>
      </c>
      <c r="Q47" t="str">
        <f t="shared" si="2"/>
        <v>Dark</v>
      </c>
      <c r="R47" t="str">
        <f>_xlfn.XLOOKUP(tbl_orders[[#This Row],[Customer ID]],'Customer Data'!$A$1:$A$1001,'Customer Data'!$H$1:$H$1001,,0)</f>
        <v>No</v>
      </c>
    </row>
    <row r="48" spans="1:18" x14ac:dyDescent="0.2">
      <c r="A48" s="2" t="s">
        <v>659</v>
      </c>
      <c r="B48" s="2" t="str">
        <f>TEXT(tbl_orders[[#This Row],[Order Date]],"mmm")</f>
        <v>Nov</v>
      </c>
      <c r="C48" s="2" t="str">
        <f>TEXT(tbl_orders[[#This Row],[Order Date]],"yyyy")</f>
        <v>2019</v>
      </c>
      <c r="D48" s="3">
        <v>43776</v>
      </c>
      <c r="E48" s="2" t="s">
        <v>660</v>
      </c>
      <c r="F48" t="s">
        <v>4293</v>
      </c>
      <c r="G48" s="2">
        <v>2</v>
      </c>
      <c r="H48" s="2" t="str">
        <f>_xlfn.XLOOKUP(E48,'Customer Data'!$A$1:$A$1001,'Customer Data'!$B$1:$B$1001,,0)</f>
        <v>Donna Baskeyfied</v>
      </c>
      <c r="I48" s="2" t="str">
        <f>IF(_xlfn.XLOOKUP(E48,'Customer Data'!$A$1:$A$1001,'Customer Data'!$C$1:$C$1001,,0)=0,"",_xlfn.XLOOKUP(E48,'Customer Data'!$A$1:$A$1001,'Customer Data'!$C$1:$C$1001,,0))</f>
        <v/>
      </c>
      <c r="J48" s="2" t="str">
        <f>_xlfn.XLOOKUP(E48,'Customer Data'!$A$1:$A$1001,'Customer Data'!$F$1:$F$1001,,0)</f>
        <v>United States</v>
      </c>
      <c r="K48" t="str">
        <f>INDEX('Product Data'!$A$1:$G$49,MATCH('Order Data'!$F48,'Product Data'!$A$1:$A$49,0),MATCH('Order Data'!K$1,'Product Data'!$A$1:$G$1,0))</f>
        <v>Exc</v>
      </c>
      <c r="L48" t="str">
        <f>INDEX('Product Data'!$A$1:$G$49,MATCH('Order Data'!$F48,'Product Data'!$A$1:$A$49,0),MATCH('Order Data'!L$1,'Product Data'!$A$1:$G$1,0))</f>
        <v>M</v>
      </c>
      <c r="M48" s="4">
        <f>INDEX('Product Data'!$A$1:$G$49,MATCH('Order Data'!$F48,'Product Data'!$A$1:$A$49,0),MATCH('Order Data'!M$1,'Product Data'!$A$1:$G$1,0))</f>
        <v>2.5</v>
      </c>
      <c r="N48" s="5">
        <f>INDEX('Product Data'!$A$1:$G$49,MATCH('Order Data'!$F48,'Product Data'!$A$1:$A$49,0),MATCH('Order Data'!N$1,'Product Data'!$A$1:$G$1,0))</f>
        <v>31.624999999999996</v>
      </c>
      <c r="O48" s="5">
        <f t="shared" si="0"/>
        <v>63.249999999999993</v>
      </c>
      <c r="P48" t="str">
        <f t="shared" si="1"/>
        <v>Excelsa</v>
      </c>
      <c r="Q48" t="str">
        <f t="shared" si="2"/>
        <v>Medium</v>
      </c>
      <c r="R48" t="str">
        <f>_xlfn.XLOOKUP(tbl_orders[[#This Row],[Customer ID]],'Customer Data'!$A$1:$A$1001,'Customer Data'!$H$1:$H$1001,,0)</f>
        <v>Yes</v>
      </c>
    </row>
    <row r="49" spans="1:18" x14ac:dyDescent="0.2">
      <c r="A49" s="2" t="s">
        <v>662</v>
      </c>
      <c r="B49" s="2" t="str">
        <f>TEXT(tbl_orders[[#This Row],[Order Date]],"mmm")</f>
        <v>Jun</v>
      </c>
      <c r="C49" s="2" t="str">
        <f>TEXT(tbl_orders[[#This Row],[Order Date]],"yyyy")</f>
        <v>2019</v>
      </c>
      <c r="D49" s="3">
        <v>43644</v>
      </c>
      <c r="E49" s="2" t="s">
        <v>663</v>
      </c>
      <c r="F49" t="s">
        <v>4294</v>
      </c>
      <c r="G49" s="2">
        <v>2</v>
      </c>
      <c r="H49" s="2" t="str">
        <f>_xlfn.XLOOKUP(E49,'Customer Data'!$A$1:$A$1001,'Customer Data'!$B$1:$B$1001,,0)</f>
        <v>Arda Curley</v>
      </c>
      <c r="I49" s="2" t="str">
        <f>IF(_xlfn.XLOOKUP(E49,'Customer Data'!$A$1:$A$1001,'Customer Data'!$C$1:$C$1001,,0)=0,"",_xlfn.XLOOKUP(E49,'Customer Data'!$A$1:$A$1001,'Customer Data'!$C$1:$C$1001,,0))</f>
        <v>acurley1b@hao123.com</v>
      </c>
      <c r="J49" s="2" t="str">
        <f>_xlfn.XLOOKUP(E49,'Customer Data'!$A$1:$A$1001,'Customer Data'!$F$1:$F$1001,,0)</f>
        <v>China</v>
      </c>
      <c r="K49" t="str">
        <f>INDEX('Product Data'!$A$1:$G$49,MATCH('Order Data'!$F49,'Product Data'!$A$1:$A$49,0),MATCH('Order Data'!K$1,'Product Data'!$A$1:$G$1,0))</f>
        <v>Ara</v>
      </c>
      <c r="L49" t="str">
        <f>INDEX('Product Data'!$A$1:$G$49,MATCH('Order Data'!$F49,'Product Data'!$A$1:$A$49,0),MATCH('Order Data'!L$1,'Product Data'!$A$1:$G$1,0))</f>
        <v>L</v>
      </c>
      <c r="M49" s="4">
        <f>INDEX('Product Data'!$A$1:$G$49,MATCH('Order Data'!$F49,'Product Data'!$A$1:$A$49,0),MATCH('Order Data'!M$1,'Product Data'!$A$1:$G$1,0))</f>
        <v>0.2</v>
      </c>
      <c r="N49" s="5">
        <f>INDEX('Product Data'!$A$1:$G$49,MATCH('Order Data'!$F49,'Product Data'!$A$1:$A$49,0),MATCH('Order Data'!N$1,'Product Data'!$A$1:$G$1,0))</f>
        <v>3.8849999999999998</v>
      </c>
      <c r="O49" s="5">
        <f t="shared" si="0"/>
        <v>7.77</v>
      </c>
      <c r="P49" t="str">
        <f t="shared" si="1"/>
        <v>Arabica</v>
      </c>
      <c r="Q49" t="str">
        <f t="shared" si="2"/>
        <v>Light</v>
      </c>
      <c r="R49" t="str">
        <f>_xlfn.XLOOKUP(tbl_orders[[#This Row],[Customer ID]],'Customer Data'!$A$1:$A$1001,'Customer Data'!$H$1:$H$1001,,0)</f>
        <v>Yes</v>
      </c>
    </row>
    <row r="50" spans="1:18" x14ac:dyDescent="0.2">
      <c r="A50" s="2" t="s">
        <v>666</v>
      </c>
      <c r="B50" s="2" t="str">
        <f>TEXT(tbl_orders[[#This Row],[Order Date]],"mmm")</f>
        <v>Sep</v>
      </c>
      <c r="C50" s="2" t="str">
        <f>TEXT(tbl_orders[[#This Row],[Order Date]],"yyyy")</f>
        <v>2020</v>
      </c>
      <c r="D50" s="3">
        <v>44085</v>
      </c>
      <c r="E50" s="2" t="s">
        <v>667</v>
      </c>
      <c r="F50" t="s">
        <v>4295</v>
      </c>
      <c r="G50" s="2">
        <v>4</v>
      </c>
      <c r="H50" s="2" t="str">
        <f>_xlfn.XLOOKUP(E50,'Customer Data'!$A$1:$A$1001,'Customer Data'!$B$1:$B$1001,,0)</f>
        <v>Raynor McGilvary</v>
      </c>
      <c r="I50" s="2" t="str">
        <f>IF(_xlfn.XLOOKUP(E50,'Customer Data'!$A$1:$A$1001,'Customer Data'!$C$1:$C$1001,,0)=0,"",_xlfn.XLOOKUP(E50,'Customer Data'!$A$1:$A$1001,'Customer Data'!$C$1:$C$1001,,0))</f>
        <v>rmcgilvary1c@tamu.edu</v>
      </c>
      <c r="J50" s="2" t="str">
        <f>_xlfn.XLOOKUP(E50,'Customer Data'!$A$1:$A$1001,'Customer Data'!$F$1:$F$1001,,0)</f>
        <v>United States</v>
      </c>
      <c r="K50" t="str">
        <f>INDEX('Product Data'!$A$1:$G$49,MATCH('Order Data'!$F50,'Product Data'!$A$1:$A$49,0),MATCH('Order Data'!K$1,'Product Data'!$A$1:$G$1,0))</f>
        <v>Ara</v>
      </c>
      <c r="L50" t="str">
        <f>INDEX('Product Data'!$A$1:$G$49,MATCH('Order Data'!$F50,'Product Data'!$A$1:$A$49,0),MATCH('Order Data'!L$1,'Product Data'!$A$1:$G$1,0))</f>
        <v>D</v>
      </c>
      <c r="M50" s="4">
        <f>INDEX('Product Data'!$A$1:$G$49,MATCH('Order Data'!$F50,'Product Data'!$A$1:$A$49,0),MATCH('Order Data'!M$1,'Product Data'!$A$1:$G$1,0))</f>
        <v>2.5</v>
      </c>
      <c r="N50" s="5">
        <f>INDEX('Product Data'!$A$1:$G$49,MATCH('Order Data'!$F50,'Product Data'!$A$1:$A$49,0),MATCH('Order Data'!N$1,'Product Data'!$A$1:$G$1,0))</f>
        <v>22.884999999999998</v>
      </c>
      <c r="O50" s="5">
        <f t="shared" si="0"/>
        <v>91.539999999999992</v>
      </c>
      <c r="P50" t="str">
        <f t="shared" si="1"/>
        <v>Arabica</v>
      </c>
      <c r="Q50" t="str">
        <f t="shared" si="2"/>
        <v>Dark</v>
      </c>
      <c r="R50" t="str">
        <f>_xlfn.XLOOKUP(tbl_orders[[#This Row],[Customer ID]],'Customer Data'!$A$1:$A$1001,'Customer Data'!$H$1:$H$1001,,0)</f>
        <v>No</v>
      </c>
    </row>
    <row r="51" spans="1:18" x14ac:dyDescent="0.2">
      <c r="A51" s="2" t="s">
        <v>670</v>
      </c>
      <c r="B51" s="2" t="str">
        <f>TEXT(tbl_orders[[#This Row],[Order Date]],"mmm")</f>
        <v>Aug</v>
      </c>
      <c r="C51" s="2" t="str">
        <f>TEXT(tbl_orders[[#This Row],[Order Date]],"yyyy")</f>
        <v>2022</v>
      </c>
      <c r="D51" s="3">
        <v>44790</v>
      </c>
      <c r="E51" s="2" t="s">
        <v>671</v>
      </c>
      <c r="F51" t="s">
        <v>4267</v>
      </c>
      <c r="G51" s="2">
        <v>2</v>
      </c>
      <c r="H51" s="2" t="str">
        <f>_xlfn.XLOOKUP(E51,'Customer Data'!$A$1:$A$1001,'Customer Data'!$B$1:$B$1001,,0)</f>
        <v>Isis Pikett</v>
      </c>
      <c r="I51" s="2" t="str">
        <f>IF(_xlfn.XLOOKUP(E51,'Customer Data'!$A$1:$A$1001,'Customer Data'!$C$1:$C$1001,,0)=0,"",_xlfn.XLOOKUP(E51,'Customer Data'!$A$1:$A$1001,'Customer Data'!$C$1:$C$1001,,0))</f>
        <v>ipikett1d@xinhuanet.com</v>
      </c>
      <c r="J51" s="2" t="str">
        <f>_xlfn.XLOOKUP(E51,'Customer Data'!$A$1:$A$1001,'Customer Data'!$F$1:$F$1001,,0)</f>
        <v>China</v>
      </c>
      <c r="K51" t="str">
        <f>INDEX('Product Data'!$A$1:$G$49,MATCH('Order Data'!$F51,'Product Data'!$A$1:$A$49,0),MATCH('Order Data'!K$1,'Product Data'!$A$1:$G$1,0))</f>
        <v>Ara</v>
      </c>
      <c r="L51" t="str">
        <f>INDEX('Product Data'!$A$1:$G$49,MATCH('Order Data'!$F51,'Product Data'!$A$1:$A$49,0),MATCH('Order Data'!L$1,'Product Data'!$A$1:$G$1,0))</f>
        <v>L</v>
      </c>
      <c r="M51" s="4">
        <f>INDEX('Product Data'!$A$1:$G$49,MATCH('Order Data'!$F51,'Product Data'!$A$1:$A$49,0),MATCH('Order Data'!M$1,'Product Data'!$A$1:$G$1,0))</f>
        <v>1</v>
      </c>
      <c r="N51" s="5">
        <f>INDEX('Product Data'!$A$1:$G$49,MATCH('Order Data'!$F51,'Product Data'!$A$1:$A$49,0),MATCH('Order Data'!N$1,'Product Data'!$A$1:$G$1,0))</f>
        <v>12.95</v>
      </c>
      <c r="O51" s="5">
        <f t="shared" si="0"/>
        <v>25.9</v>
      </c>
      <c r="P51" t="str">
        <f t="shared" si="1"/>
        <v>Arabica</v>
      </c>
      <c r="Q51" t="str">
        <f t="shared" si="2"/>
        <v>Light</v>
      </c>
      <c r="R51" t="str">
        <f>_xlfn.XLOOKUP(tbl_orders[[#This Row],[Customer ID]],'Customer Data'!$A$1:$A$1001,'Customer Data'!$H$1:$H$1001,,0)</f>
        <v>No</v>
      </c>
    </row>
    <row r="52" spans="1:18" x14ac:dyDescent="0.2">
      <c r="A52" s="2" t="s">
        <v>674</v>
      </c>
      <c r="B52" s="2" t="str">
        <f>TEXT(tbl_orders[[#This Row],[Order Date]],"mmm")</f>
        <v>Aug</v>
      </c>
      <c r="C52" s="2" t="str">
        <f>TEXT(tbl_orders[[#This Row],[Order Date]],"yyyy")</f>
        <v>2022</v>
      </c>
      <c r="D52" s="3">
        <v>44792</v>
      </c>
      <c r="E52" s="2" t="s">
        <v>675</v>
      </c>
      <c r="F52" t="s">
        <v>4296</v>
      </c>
      <c r="G52" s="2">
        <v>2</v>
      </c>
      <c r="H52" s="2" t="str">
        <f>_xlfn.XLOOKUP(E52,'Customer Data'!$A$1:$A$1001,'Customer Data'!$B$1:$B$1001,,0)</f>
        <v>Inger Bouldon</v>
      </c>
      <c r="I52" s="2" t="str">
        <f>IF(_xlfn.XLOOKUP(E52,'Customer Data'!$A$1:$A$1001,'Customer Data'!$C$1:$C$1001,,0)=0,"",_xlfn.XLOOKUP(E52,'Customer Data'!$A$1:$A$1001,'Customer Data'!$C$1:$C$1001,,0))</f>
        <v>ibouldon1e@gizmodo.com</v>
      </c>
      <c r="J52" s="2" t="str">
        <f>_xlfn.XLOOKUP(E52,'Customer Data'!$A$1:$A$1001,'Customer Data'!$F$1:$F$1001,,0)</f>
        <v>United States</v>
      </c>
      <c r="K52" t="str">
        <f>INDEX('Product Data'!$A$1:$G$49,MATCH('Order Data'!$F52,'Product Data'!$A$1:$A$49,0),MATCH('Order Data'!K$1,'Product Data'!$A$1:$G$1,0))</f>
        <v>Lib</v>
      </c>
      <c r="L52" t="str">
        <f>INDEX('Product Data'!$A$1:$G$49,MATCH('Order Data'!$F52,'Product Data'!$A$1:$A$49,0),MATCH('Order Data'!L$1,'Product Data'!$A$1:$G$1,0))</f>
        <v>D</v>
      </c>
      <c r="M52" s="4">
        <f>INDEX('Product Data'!$A$1:$G$49,MATCH('Order Data'!$F52,'Product Data'!$A$1:$A$49,0),MATCH('Order Data'!M$1,'Product Data'!$A$1:$G$1,0))</f>
        <v>0.5</v>
      </c>
      <c r="N52" s="5">
        <f>INDEX('Product Data'!$A$1:$G$49,MATCH('Order Data'!$F52,'Product Data'!$A$1:$A$49,0),MATCH('Order Data'!N$1,'Product Data'!$A$1:$G$1,0))</f>
        <v>7.77</v>
      </c>
      <c r="O52" s="5">
        <f t="shared" si="0"/>
        <v>15.54</v>
      </c>
      <c r="P52" t="str">
        <f t="shared" si="1"/>
        <v>Liberica</v>
      </c>
      <c r="Q52" t="str">
        <f t="shared" si="2"/>
        <v>Dark</v>
      </c>
      <c r="R52" t="str">
        <f>_xlfn.XLOOKUP(tbl_orders[[#This Row],[Customer ID]],'Customer Data'!$A$1:$A$1001,'Customer Data'!$H$1:$H$1001,,0)</f>
        <v>No</v>
      </c>
    </row>
    <row r="53" spans="1:18" x14ac:dyDescent="0.2">
      <c r="A53" s="2" t="s">
        <v>678</v>
      </c>
      <c r="B53" s="2" t="str">
        <f>TEXT(tbl_orders[[#This Row],[Order Date]],"mmm")</f>
        <v>May</v>
      </c>
      <c r="C53" s="2" t="str">
        <f>TEXT(tbl_orders[[#This Row],[Order Date]],"yyyy")</f>
        <v>2019</v>
      </c>
      <c r="D53" s="3">
        <v>43600</v>
      </c>
      <c r="E53" s="2" t="s">
        <v>679</v>
      </c>
      <c r="F53" t="s">
        <v>4291</v>
      </c>
      <c r="G53" s="2">
        <v>4</v>
      </c>
      <c r="H53" s="2" t="str">
        <f>_xlfn.XLOOKUP(E53,'Customer Data'!$A$1:$A$1001,'Customer Data'!$B$1:$B$1001,,0)</f>
        <v>Karry Flanders</v>
      </c>
      <c r="I53" s="2" t="str">
        <f>IF(_xlfn.XLOOKUP(E53,'Customer Data'!$A$1:$A$1001,'Customer Data'!$C$1:$C$1001,,0)=0,"",_xlfn.XLOOKUP(E53,'Customer Data'!$A$1:$A$1001,'Customer Data'!$C$1:$C$1001,,0))</f>
        <v>kflanders1f@over-blog.com</v>
      </c>
      <c r="J53" s="2" t="str">
        <f>_xlfn.XLOOKUP(E53,'Customer Data'!$A$1:$A$1001,'Customer Data'!$F$1:$F$1001,,0)</f>
        <v>Brazil</v>
      </c>
      <c r="K53" t="str">
        <f>INDEX('Product Data'!$A$1:$G$49,MATCH('Order Data'!$F53,'Product Data'!$A$1:$A$49,0),MATCH('Order Data'!K$1,'Product Data'!$A$1:$G$1,0))</f>
        <v>Lib</v>
      </c>
      <c r="L53" t="str">
        <f>INDEX('Product Data'!$A$1:$G$49,MATCH('Order Data'!$F53,'Product Data'!$A$1:$A$49,0),MATCH('Order Data'!L$1,'Product Data'!$A$1:$G$1,0))</f>
        <v>L</v>
      </c>
      <c r="M53" s="4">
        <f>INDEX('Product Data'!$A$1:$G$49,MATCH('Order Data'!$F53,'Product Data'!$A$1:$A$49,0),MATCH('Order Data'!M$1,'Product Data'!$A$1:$G$1,0))</f>
        <v>2.5</v>
      </c>
      <c r="N53" s="5">
        <f>INDEX('Product Data'!$A$1:$G$49,MATCH('Order Data'!$F53,'Product Data'!$A$1:$A$49,0),MATCH('Order Data'!N$1,'Product Data'!$A$1:$G$1,0))</f>
        <v>36.454999999999998</v>
      </c>
      <c r="O53" s="5">
        <f t="shared" si="0"/>
        <v>145.82</v>
      </c>
      <c r="P53" t="str">
        <f t="shared" si="1"/>
        <v>Liberica</v>
      </c>
      <c r="Q53" t="str">
        <f t="shared" si="2"/>
        <v>Light</v>
      </c>
      <c r="R53" t="str">
        <f>_xlfn.XLOOKUP(tbl_orders[[#This Row],[Customer ID]],'Customer Data'!$A$1:$A$1001,'Customer Data'!$H$1:$H$1001,,0)</f>
        <v>Yes</v>
      </c>
    </row>
    <row r="54" spans="1:18" x14ac:dyDescent="0.2">
      <c r="A54" s="2" t="s">
        <v>682</v>
      </c>
      <c r="B54" s="2" t="str">
        <f>TEXT(tbl_orders[[#This Row],[Order Date]],"mmm")</f>
        <v>Sep</v>
      </c>
      <c r="C54" s="2" t="str">
        <f>TEXT(tbl_orders[[#This Row],[Order Date]],"yyyy")</f>
        <v>2019</v>
      </c>
      <c r="D54" s="3">
        <v>43719</v>
      </c>
      <c r="E54" s="2" t="s">
        <v>683</v>
      </c>
      <c r="F54" t="s">
        <v>4273</v>
      </c>
      <c r="G54" s="2">
        <v>5</v>
      </c>
      <c r="H54" s="2" t="str">
        <f>_xlfn.XLOOKUP(E54,'Customer Data'!$A$1:$A$1001,'Customer Data'!$B$1:$B$1001,,0)</f>
        <v>Hartley Mattioli</v>
      </c>
      <c r="I54" s="2" t="str">
        <f>IF(_xlfn.XLOOKUP(E54,'Customer Data'!$A$1:$A$1001,'Customer Data'!$C$1:$C$1001,,0)=0,"",_xlfn.XLOOKUP(E54,'Customer Data'!$A$1:$A$1001,'Customer Data'!$C$1:$C$1001,,0))</f>
        <v>hmattioli1g@webmd.com</v>
      </c>
      <c r="J54" s="2" t="str">
        <f>_xlfn.XLOOKUP(E54,'Customer Data'!$A$1:$A$1001,'Customer Data'!$F$1:$F$1001,,0)</f>
        <v>China</v>
      </c>
      <c r="K54" t="str">
        <f>INDEX('Product Data'!$A$1:$G$49,MATCH('Order Data'!$F54,'Product Data'!$A$1:$A$49,0),MATCH('Order Data'!K$1,'Product Data'!$A$1:$G$1,0))</f>
        <v>Rob</v>
      </c>
      <c r="L54" t="str">
        <f>INDEX('Product Data'!$A$1:$G$49,MATCH('Order Data'!$F54,'Product Data'!$A$1:$A$49,0),MATCH('Order Data'!L$1,'Product Data'!$A$1:$G$1,0))</f>
        <v>M</v>
      </c>
      <c r="M54" s="4">
        <f>INDEX('Product Data'!$A$1:$G$49,MATCH('Order Data'!$F54,'Product Data'!$A$1:$A$49,0),MATCH('Order Data'!M$1,'Product Data'!$A$1:$G$1,0))</f>
        <v>0.5</v>
      </c>
      <c r="N54" s="5">
        <f>INDEX('Product Data'!$A$1:$G$49,MATCH('Order Data'!$F54,'Product Data'!$A$1:$A$49,0),MATCH('Order Data'!N$1,'Product Data'!$A$1:$G$1,0))</f>
        <v>5.97</v>
      </c>
      <c r="O54" s="5">
        <f t="shared" si="0"/>
        <v>29.849999999999998</v>
      </c>
      <c r="P54" t="str">
        <f t="shared" si="1"/>
        <v>Robusta</v>
      </c>
      <c r="Q54" t="str">
        <f t="shared" si="2"/>
        <v>Medium</v>
      </c>
      <c r="R54" t="str">
        <f>_xlfn.XLOOKUP(tbl_orders[[#This Row],[Customer ID]],'Customer Data'!$A$1:$A$1001,'Customer Data'!$H$1:$H$1001,,0)</f>
        <v>No</v>
      </c>
    </row>
    <row r="55" spans="1:18" x14ac:dyDescent="0.2">
      <c r="A55" s="2" t="s">
        <v>682</v>
      </c>
      <c r="B55" s="2" t="str">
        <f>TEXT(tbl_orders[[#This Row],[Order Date]],"mmm")</f>
        <v>Sep</v>
      </c>
      <c r="C55" s="2" t="str">
        <f>TEXT(tbl_orders[[#This Row],[Order Date]],"yyyy")</f>
        <v>2019</v>
      </c>
      <c r="D55" s="3">
        <v>43719</v>
      </c>
      <c r="E55" s="2" t="s">
        <v>683</v>
      </c>
      <c r="F55" t="s">
        <v>4291</v>
      </c>
      <c r="G55" s="2">
        <v>2</v>
      </c>
      <c r="H55" s="2" t="str">
        <f>_xlfn.XLOOKUP(E55,'Customer Data'!$A$1:$A$1001,'Customer Data'!$B$1:$B$1001,,0)</f>
        <v>Hartley Mattioli</v>
      </c>
      <c r="I55" s="2" t="str">
        <f>IF(_xlfn.XLOOKUP(E55,'Customer Data'!$A$1:$A$1001,'Customer Data'!$C$1:$C$1001,,0)=0,"",_xlfn.XLOOKUP(E55,'Customer Data'!$A$1:$A$1001,'Customer Data'!$C$1:$C$1001,,0))</f>
        <v>hmattioli1g@webmd.com</v>
      </c>
      <c r="J55" s="2" t="str">
        <f>_xlfn.XLOOKUP(E55,'Customer Data'!$A$1:$A$1001,'Customer Data'!$F$1:$F$1001,,0)</f>
        <v>China</v>
      </c>
      <c r="K55" t="str">
        <f>INDEX('Product Data'!$A$1:$G$49,MATCH('Order Data'!$F55,'Product Data'!$A$1:$A$49,0),MATCH('Order Data'!K$1,'Product Data'!$A$1:$G$1,0))</f>
        <v>Lib</v>
      </c>
      <c r="L55" t="str">
        <f>INDEX('Product Data'!$A$1:$G$49,MATCH('Order Data'!$F55,'Product Data'!$A$1:$A$49,0),MATCH('Order Data'!L$1,'Product Data'!$A$1:$G$1,0))</f>
        <v>L</v>
      </c>
      <c r="M55" s="4">
        <f>INDEX('Product Data'!$A$1:$G$49,MATCH('Order Data'!$F55,'Product Data'!$A$1:$A$49,0),MATCH('Order Data'!M$1,'Product Data'!$A$1:$G$1,0))</f>
        <v>2.5</v>
      </c>
      <c r="N55" s="5">
        <f>INDEX('Product Data'!$A$1:$G$49,MATCH('Order Data'!$F55,'Product Data'!$A$1:$A$49,0),MATCH('Order Data'!N$1,'Product Data'!$A$1:$G$1,0))</f>
        <v>36.454999999999998</v>
      </c>
      <c r="O55" s="5">
        <f t="shared" si="0"/>
        <v>72.91</v>
      </c>
      <c r="P55" t="str">
        <f t="shared" si="1"/>
        <v>Liberica</v>
      </c>
      <c r="Q55" t="str">
        <f t="shared" si="2"/>
        <v>Light</v>
      </c>
      <c r="R55" t="str">
        <f>_xlfn.XLOOKUP(tbl_orders[[#This Row],[Customer ID]],'Customer Data'!$A$1:$A$1001,'Customer Data'!$H$1:$H$1001,,0)</f>
        <v>No</v>
      </c>
    </row>
    <row r="56" spans="1:18" x14ac:dyDescent="0.2">
      <c r="A56" s="2" t="s">
        <v>689</v>
      </c>
      <c r="B56" s="2" t="str">
        <f>TEXT(tbl_orders[[#This Row],[Order Date]],"mmm")</f>
        <v>Mar</v>
      </c>
      <c r="C56" s="2" t="str">
        <f>TEXT(tbl_orders[[#This Row],[Order Date]],"yyyy")</f>
        <v>2021</v>
      </c>
      <c r="D56" s="3">
        <v>44271</v>
      </c>
      <c r="E56" s="2" t="s">
        <v>690</v>
      </c>
      <c r="F56" t="s">
        <v>4289</v>
      </c>
      <c r="G56" s="2">
        <v>5</v>
      </c>
      <c r="H56" s="2" t="str">
        <f>_xlfn.XLOOKUP(E56,'Customer Data'!$A$1:$A$1001,'Customer Data'!$B$1:$B$1001,,0)</f>
        <v>Archambault Gillard</v>
      </c>
      <c r="I56" s="2" t="str">
        <f>IF(_xlfn.XLOOKUP(E56,'Customer Data'!$A$1:$A$1001,'Customer Data'!$C$1:$C$1001,,0)=0,"",_xlfn.XLOOKUP(E56,'Customer Data'!$A$1:$A$1001,'Customer Data'!$C$1:$C$1001,,0))</f>
        <v>agillard1i@issuu.com</v>
      </c>
      <c r="J56" s="2" t="str">
        <f>_xlfn.XLOOKUP(E56,'Customer Data'!$A$1:$A$1001,'Customer Data'!$F$1:$F$1001,,0)</f>
        <v>United States</v>
      </c>
      <c r="K56" t="str">
        <f>INDEX('Product Data'!$A$1:$G$49,MATCH('Order Data'!$F56,'Product Data'!$A$1:$A$49,0),MATCH('Order Data'!K$1,'Product Data'!$A$1:$G$1,0))</f>
        <v>Lib</v>
      </c>
      <c r="L56" t="str">
        <f>INDEX('Product Data'!$A$1:$G$49,MATCH('Order Data'!$F56,'Product Data'!$A$1:$A$49,0),MATCH('Order Data'!L$1,'Product Data'!$A$1:$G$1,0))</f>
        <v>M</v>
      </c>
      <c r="M56" s="4">
        <f>INDEX('Product Data'!$A$1:$G$49,MATCH('Order Data'!$F56,'Product Data'!$A$1:$A$49,0),MATCH('Order Data'!M$1,'Product Data'!$A$1:$G$1,0))</f>
        <v>1</v>
      </c>
      <c r="N56" s="5">
        <f>INDEX('Product Data'!$A$1:$G$49,MATCH('Order Data'!$F56,'Product Data'!$A$1:$A$49,0),MATCH('Order Data'!N$1,'Product Data'!$A$1:$G$1,0))</f>
        <v>14.55</v>
      </c>
      <c r="O56" s="5">
        <f t="shared" si="0"/>
        <v>72.75</v>
      </c>
      <c r="P56" t="str">
        <f t="shared" si="1"/>
        <v>Liberica</v>
      </c>
      <c r="Q56" t="str">
        <f t="shared" si="2"/>
        <v>Medium</v>
      </c>
      <c r="R56" t="str">
        <f>_xlfn.XLOOKUP(tbl_orders[[#This Row],[Customer ID]],'Customer Data'!$A$1:$A$1001,'Customer Data'!$H$1:$H$1001,,0)</f>
        <v>No</v>
      </c>
    </row>
    <row r="57" spans="1:18" x14ac:dyDescent="0.2">
      <c r="A57" s="2" t="s">
        <v>693</v>
      </c>
      <c r="B57" s="2" t="str">
        <f>TEXT(tbl_orders[[#This Row],[Order Date]],"mmm")</f>
        <v>Dec</v>
      </c>
      <c r="C57" s="2" t="str">
        <f>TEXT(tbl_orders[[#This Row],[Order Date]],"yyyy")</f>
        <v>2020</v>
      </c>
      <c r="D57" s="3">
        <v>44168</v>
      </c>
      <c r="E57" s="2" t="s">
        <v>694</v>
      </c>
      <c r="F57" t="s">
        <v>4297</v>
      </c>
      <c r="G57" s="2">
        <v>3</v>
      </c>
      <c r="H57" s="2" t="str">
        <f>_xlfn.XLOOKUP(E57,'Customer Data'!$A$1:$A$1001,'Customer Data'!$B$1:$B$1001,,0)</f>
        <v>Salomo Cushworth</v>
      </c>
      <c r="I57" s="2" t="str">
        <f>IF(_xlfn.XLOOKUP(E57,'Customer Data'!$A$1:$A$1001,'Customer Data'!$C$1:$C$1001,,0)=0,"",_xlfn.XLOOKUP(E57,'Customer Data'!$A$1:$A$1001,'Customer Data'!$C$1:$C$1001,,0))</f>
        <v/>
      </c>
      <c r="J57" s="2" t="str">
        <f>_xlfn.XLOOKUP(E57,'Customer Data'!$A$1:$A$1001,'Customer Data'!$F$1:$F$1001,,0)</f>
        <v>China</v>
      </c>
      <c r="K57" t="str">
        <f>INDEX('Product Data'!$A$1:$G$49,MATCH('Order Data'!$F57,'Product Data'!$A$1:$A$49,0),MATCH('Order Data'!K$1,'Product Data'!$A$1:$G$1,0))</f>
        <v>Lib</v>
      </c>
      <c r="L57" t="str">
        <f>INDEX('Product Data'!$A$1:$G$49,MATCH('Order Data'!$F57,'Product Data'!$A$1:$A$49,0),MATCH('Order Data'!L$1,'Product Data'!$A$1:$G$1,0))</f>
        <v>L</v>
      </c>
      <c r="M57" s="4">
        <f>INDEX('Product Data'!$A$1:$G$49,MATCH('Order Data'!$F57,'Product Data'!$A$1:$A$49,0),MATCH('Order Data'!M$1,'Product Data'!$A$1:$G$1,0))</f>
        <v>1</v>
      </c>
      <c r="N57" s="5">
        <f>INDEX('Product Data'!$A$1:$G$49,MATCH('Order Data'!$F57,'Product Data'!$A$1:$A$49,0),MATCH('Order Data'!N$1,'Product Data'!$A$1:$G$1,0))</f>
        <v>15.85</v>
      </c>
      <c r="O57" s="5">
        <f t="shared" si="0"/>
        <v>47.55</v>
      </c>
      <c r="P57" t="str">
        <f t="shared" si="1"/>
        <v>Liberica</v>
      </c>
      <c r="Q57" t="str">
        <f t="shared" si="2"/>
        <v>Light</v>
      </c>
      <c r="R57" t="str">
        <f>_xlfn.XLOOKUP(tbl_orders[[#This Row],[Customer ID]],'Customer Data'!$A$1:$A$1001,'Customer Data'!$H$1:$H$1001,,0)</f>
        <v>No</v>
      </c>
    </row>
    <row r="58" spans="1:18" x14ac:dyDescent="0.2">
      <c r="A58" s="2" t="s">
        <v>696</v>
      </c>
      <c r="B58" s="2" t="str">
        <f>TEXT(tbl_orders[[#This Row],[Order Date]],"mmm")</f>
        <v>Jan</v>
      </c>
      <c r="C58" s="2" t="str">
        <f>TEXT(tbl_orders[[#This Row],[Order Date]],"yyyy")</f>
        <v>2020</v>
      </c>
      <c r="D58" s="3">
        <v>43857</v>
      </c>
      <c r="E58" s="2" t="s">
        <v>697</v>
      </c>
      <c r="F58" t="s">
        <v>4280</v>
      </c>
      <c r="G58" s="2">
        <v>3</v>
      </c>
      <c r="H58" s="2" t="str">
        <f>_xlfn.XLOOKUP(E58,'Customer Data'!$A$1:$A$1001,'Customer Data'!$B$1:$B$1001,,0)</f>
        <v>Theda Grizard</v>
      </c>
      <c r="I58" s="2" t="str">
        <f>IF(_xlfn.XLOOKUP(E58,'Customer Data'!$A$1:$A$1001,'Customer Data'!$C$1:$C$1001,,0)=0,"",_xlfn.XLOOKUP(E58,'Customer Data'!$A$1:$A$1001,'Customer Data'!$C$1:$C$1001,,0))</f>
        <v>tgrizard1k@odnoklassniki.ru</v>
      </c>
      <c r="J58" s="2" t="str">
        <f>_xlfn.XLOOKUP(E58,'Customer Data'!$A$1:$A$1001,'Customer Data'!$F$1:$F$1001,,0)</f>
        <v>Brazil</v>
      </c>
      <c r="K58" t="str">
        <f>INDEX('Product Data'!$A$1:$G$49,MATCH('Order Data'!$F58,'Product Data'!$A$1:$A$49,0),MATCH('Order Data'!K$1,'Product Data'!$A$1:$G$1,0))</f>
        <v>Exc</v>
      </c>
      <c r="L58" t="str">
        <f>INDEX('Product Data'!$A$1:$G$49,MATCH('Order Data'!$F58,'Product Data'!$A$1:$A$49,0),MATCH('Order Data'!L$1,'Product Data'!$A$1:$G$1,0))</f>
        <v>D</v>
      </c>
      <c r="M58" s="4">
        <f>INDEX('Product Data'!$A$1:$G$49,MATCH('Order Data'!$F58,'Product Data'!$A$1:$A$49,0),MATCH('Order Data'!M$1,'Product Data'!$A$1:$G$1,0))</f>
        <v>0.2</v>
      </c>
      <c r="N58" s="5">
        <f>INDEX('Product Data'!$A$1:$G$49,MATCH('Order Data'!$F58,'Product Data'!$A$1:$A$49,0),MATCH('Order Data'!N$1,'Product Data'!$A$1:$G$1,0))</f>
        <v>3.645</v>
      </c>
      <c r="O58" s="5">
        <f t="shared" si="0"/>
        <v>10.935</v>
      </c>
      <c r="P58" t="str">
        <f t="shared" si="1"/>
        <v>Excelsa</v>
      </c>
      <c r="Q58" t="str">
        <f t="shared" si="2"/>
        <v>Dark</v>
      </c>
      <c r="R58" t="str">
        <f>_xlfn.XLOOKUP(tbl_orders[[#This Row],[Customer ID]],'Customer Data'!$A$1:$A$1001,'Customer Data'!$H$1:$H$1001,,0)</f>
        <v>Yes</v>
      </c>
    </row>
    <row r="59" spans="1:18" x14ac:dyDescent="0.2">
      <c r="A59" s="2" t="s">
        <v>700</v>
      </c>
      <c r="B59" s="2" t="str">
        <f>TEXT(tbl_orders[[#This Row],[Order Date]],"mmm")</f>
        <v>Jul</v>
      </c>
      <c r="C59" s="2" t="str">
        <f>TEXT(tbl_orders[[#This Row],[Order Date]],"yyyy")</f>
        <v>2022</v>
      </c>
      <c r="D59" s="3">
        <v>44759</v>
      </c>
      <c r="E59" s="2" t="s">
        <v>701</v>
      </c>
      <c r="F59" t="s">
        <v>4298</v>
      </c>
      <c r="G59" s="2">
        <v>2</v>
      </c>
      <c r="H59" s="2" t="str">
        <f>_xlfn.XLOOKUP(E59,'Customer Data'!$A$1:$A$1001,'Customer Data'!$B$1:$B$1001,,0)</f>
        <v>Rozele Relton</v>
      </c>
      <c r="I59" s="2" t="str">
        <f>IF(_xlfn.XLOOKUP(E59,'Customer Data'!$A$1:$A$1001,'Customer Data'!$C$1:$C$1001,,0)=0,"",_xlfn.XLOOKUP(E59,'Customer Data'!$A$1:$A$1001,'Customer Data'!$C$1:$C$1001,,0))</f>
        <v>rrelton1l@stanford.edu</v>
      </c>
      <c r="J59" s="2" t="str">
        <f>_xlfn.XLOOKUP(E59,'Customer Data'!$A$1:$A$1001,'Customer Data'!$F$1:$F$1001,,0)</f>
        <v>United States</v>
      </c>
      <c r="K59" t="str">
        <f>INDEX('Product Data'!$A$1:$G$49,MATCH('Order Data'!$F59,'Product Data'!$A$1:$A$49,0),MATCH('Order Data'!K$1,'Product Data'!$A$1:$G$1,0))</f>
        <v>Exc</v>
      </c>
      <c r="L59" t="str">
        <f>INDEX('Product Data'!$A$1:$G$49,MATCH('Order Data'!$F59,'Product Data'!$A$1:$A$49,0),MATCH('Order Data'!L$1,'Product Data'!$A$1:$G$1,0))</f>
        <v>L</v>
      </c>
      <c r="M59" s="4">
        <f>INDEX('Product Data'!$A$1:$G$49,MATCH('Order Data'!$F59,'Product Data'!$A$1:$A$49,0),MATCH('Order Data'!M$1,'Product Data'!$A$1:$G$1,0))</f>
        <v>1</v>
      </c>
      <c r="N59" s="5">
        <f>INDEX('Product Data'!$A$1:$G$49,MATCH('Order Data'!$F59,'Product Data'!$A$1:$A$49,0),MATCH('Order Data'!N$1,'Product Data'!$A$1:$G$1,0))</f>
        <v>14.85</v>
      </c>
      <c r="O59" s="5">
        <f t="shared" si="0"/>
        <v>29.7</v>
      </c>
      <c r="P59" t="str">
        <f t="shared" si="1"/>
        <v>Excelsa</v>
      </c>
      <c r="Q59" t="str">
        <f t="shared" si="2"/>
        <v>Light</v>
      </c>
      <c r="R59" t="str">
        <f>_xlfn.XLOOKUP(tbl_orders[[#This Row],[Customer ID]],'Customer Data'!$A$1:$A$1001,'Customer Data'!$H$1:$H$1001,,0)</f>
        <v>No</v>
      </c>
    </row>
    <row r="60" spans="1:18" x14ac:dyDescent="0.2">
      <c r="A60" s="2" t="s">
        <v>704</v>
      </c>
      <c r="B60" s="2" t="str">
        <f>TEXT(tbl_orders[[#This Row],[Order Date]],"mmm")</f>
        <v>Mar</v>
      </c>
      <c r="C60" s="2" t="str">
        <f>TEXT(tbl_orders[[#This Row],[Order Date]],"yyyy")</f>
        <v>2022</v>
      </c>
      <c r="D60" s="3">
        <v>44624</v>
      </c>
      <c r="E60" s="2" t="s">
        <v>705</v>
      </c>
      <c r="F60" t="s">
        <v>4292</v>
      </c>
      <c r="G60" s="2">
        <v>2</v>
      </c>
      <c r="H60" s="2" t="str">
        <f>_xlfn.XLOOKUP(E60,'Customer Data'!$A$1:$A$1001,'Customer Data'!$B$1:$B$1001,,0)</f>
        <v>Willa Rolling</v>
      </c>
      <c r="I60" s="2" t="str">
        <f>IF(_xlfn.XLOOKUP(E60,'Customer Data'!$A$1:$A$1001,'Customer Data'!$C$1:$C$1001,,0)=0,"",_xlfn.XLOOKUP(E60,'Customer Data'!$A$1:$A$1001,'Customer Data'!$C$1:$C$1001,,0))</f>
        <v/>
      </c>
      <c r="J60" s="2" t="str">
        <f>_xlfn.XLOOKUP(E60,'Customer Data'!$A$1:$A$1001,'Customer Data'!$F$1:$F$1001,,0)</f>
        <v>China</v>
      </c>
      <c r="K60" t="str">
        <f>INDEX('Product Data'!$A$1:$G$49,MATCH('Order Data'!$F60,'Product Data'!$A$1:$A$49,0),MATCH('Order Data'!K$1,'Product Data'!$A$1:$G$1,0))</f>
        <v>Lib</v>
      </c>
      <c r="L60" t="str">
        <f>INDEX('Product Data'!$A$1:$G$49,MATCH('Order Data'!$F60,'Product Data'!$A$1:$A$49,0),MATCH('Order Data'!L$1,'Product Data'!$A$1:$G$1,0))</f>
        <v>D</v>
      </c>
      <c r="M60" s="4">
        <f>INDEX('Product Data'!$A$1:$G$49,MATCH('Order Data'!$F60,'Product Data'!$A$1:$A$49,0),MATCH('Order Data'!M$1,'Product Data'!$A$1:$G$1,0))</f>
        <v>2.5</v>
      </c>
      <c r="N60" s="5">
        <f>INDEX('Product Data'!$A$1:$G$49,MATCH('Order Data'!$F60,'Product Data'!$A$1:$A$49,0),MATCH('Order Data'!N$1,'Product Data'!$A$1:$G$1,0))</f>
        <v>29.784999999999997</v>
      </c>
      <c r="O60" s="5">
        <f t="shared" si="0"/>
        <v>59.569999999999993</v>
      </c>
      <c r="P60" t="str">
        <f t="shared" si="1"/>
        <v>Liberica</v>
      </c>
      <c r="Q60" t="str">
        <f t="shared" si="2"/>
        <v>Dark</v>
      </c>
      <c r="R60" t="str">
        <f>_xlfn.XLOOKUP(tbl_orders[[#This Row],[Customer ID]],'Customer Data'!$A$1:$A$1001,'Customer Data'!$H$1:$H$1001,,0)</f>
        <v>Yes</v>
      </c>
    </row>
    <row r="61" spans="1:18" x14ac:dyDescent="0.2">
      <c r="A61" s="2" t="s">
        <v>707</v>
      </c>
      <c r="B61" s="2" t="str">
        <f>TEXT(tbl_orders[[#This Row],[Order Date]],"mmm")</f>
        <v>Dec</v>
      </c>
      <c r="C61" s="2" t="str">
        <f>TEXT(tbl_orders[[#This Row],[Order Date]],"yyyy")</f>
        <v>2021</v>
      </c>
      <c r="D61" s="3">
        <v>44537</v>
      </c>
      <c r="E61" s="2" t="s">
        <v>708</v>
      </c>
      <c r="F61" t="s">
        <v>4287</v>
      </c>
      <c r="G61" s="2">
        <v>3</v>
      </c>
      <c r="H61" s="2" t="str">
        <f>_xlfn.XLOOKUP(E61,'Customer Data'!$A$1:$A$1001,'Customer Data'!$B$1:$B$1001,,0)</f>
        <v>Stanislaus Gilroy</v>
      </c>
      <c r="I61" s="2" t="str">
        <f>IF(_xlfn.XLOOKUP(E61,'Customer Data'!$A$1:$A$1001,'Customer Data'!$C$1:$C$1001,,0)=0,"",_xlfn.XLOOKUP(E61,'Customer Data'!$A$1:$A$1001,'Customer Data'!$C$1:$C$1001,,0))</f>
        <v>sgilroy1n@eepurl.com</v>
      </c>
      <c r="J61" s="2" t="str">
        <f>_xlfn.XLOOKUP(E61,'Customer Data'!$A$1:$A$1001,'Customer Data'!$F$1:$F$1001,,0)</f>
        <v>United States</v>
      </c>
      <c r="K61" t="str">
        <f>INDEX('Product Data'!$A$1:$G$49,MATCH('Order Data'!$F61,'Product Data'!$A$1:$A$49,0),MATCH('Order Data'!K$1,'Product Data'!$A$1:$G$1,0))</f>
        <v>Lib</v>
      </c>
      <c r="L61" t="str">
        <f>INDEX('Product Data'!$A$1:$G$49,MATCH('Order Data'!$F61,'Product Data'!$A$1:$A$49,0),MATCH('Order Data'!L$1,'Product Data'!$A$1:$G$1,0))</f>
        <v>M</v>
      </c>
      <c r="M61" s="4">
        <f>INDEX('Product Data'!$A$1:$G$49,MATCH('Order Data'!$F61,'Product Data'!$A$1:$A$49,0),MATCH('Order Data'!M$1,'Product Data'!$A$1:$G$1,0))</f>
        <v>0.5</v>
      </c>
      <c r="N61" s="5">
        <f>INDEX('Product Data'!$A$1:$G$49,MATCH('Order Data'!$F61,'Product Data'!$A$1:$A$49,0),MATCH('Order Data'!N$1,'Product Data'!$A$1:$G$1,0))</f>
        <v>8.73</v>
      </c>
      <c r="O61" s="5">
        <f t="shared" si="0"/>
        <v>26.19</v>
      </c>
      <c r="P61" t="str">
        <f t="shared" si="1"/>
        <v>Liberica</v>
      </c>
      <c r="Q61" t="str">
        <f t="shared" si="2"/>
        <v>Medium</v>
      </c>
      <c r="R61" t="str">
        <f>_xlfn.XLOOKUP(tbl_orders[[#This Row],[Customer ID]],'Customer Data'!$A$1:$A$1001,'Customer Data'!$H$1:$H$1001,,0)</f>
        <v>Yes</v>
      </c>
    </row>
    <row r="62" spans="1:18" x14ac:dyDescent="0.2">
      <c r="A62" s="2" t="s">
        <v>711</v>
      </c>
      <c r="B62" s="2" t="str">
        <f>TEXT(tbl_orders[[#This Row],[Order Date]],"mmm")</f>
        <v>Feb</v>
      </c>
      <c r="C62" s="2" t="str">
        <f>TEXT(tbl_orders[[#This Row],[Order Date]],"yyyy")</f>
        <v>2021</v>
      </c>
      <c r="D62" s="3">
        <v>44252</v>
      </c>
      <c r="E62" s="2" t="s">
        <v>712</v>
      </c>
      <c r="F62" t="s">
        <v>4295</v>
      </c>
      <c r="G62" s="2">
        <v>5</v>
      </c>
      <c r="H62" s="2" t="str">
        <f>_xlfn.XLOOKUP(E62,'Customer Data'!$A$1:$A$1001,'Customer Data'!$B$1:$B$1001,,0)</f>
        <v>Correy Cottingham</v>
      </c>
      <c r="I62" s="2" t="str">
        <f>IF(_xlfn.XLOOKUP(E62,'Customer Data'!$A$1:$A$1001,'Customer Data'!$C$1:$C$1001,,0)=0,"",_xlfn.XLOOKUP(E62,'Customer Data'!$A$1:$A$1001,'Customer Data'!$C$1:$C$1001,,0))</f>
        <v>ccottingham1o@wikipedia.org</v>
      </c>
      <c r="J62" s="2" t="str">
        <f>_xlfn.XLOOKUP(E62,'Customer Data'!$A$1:$A$1001,'Customer Data'!$F$1:$F$1001,,0)</f>
        <v>United States</v>
      </c>
      <c r="K62" t="str">
        <f>INDEX('Product Data'!$A$1:$G$49,MATCH('Order Data'!$F62,'Product Data'!$A$1:$A$49,0),MATCH('Order Data'!K$1,'Product Data'!$A$1:$G$1,0))</f>
        <v>Ara</v>
      </c>
      <c r="L62" t="str">
        <f>INDEX('Product Data'!$A$1:$G$49,MATCH('Order Data'!$F62,'Product Data'!$A$1:$A$49,0),MATCH('Order Data'!L$1,'Product Data'!$A$1:$G$1,0))</f>
        <v>D</v>
      </c>
      <c r="M62" s="4">
        <f>INDEX('Product Data'!$A$1:$G$49,MATCH('Order Data'!$F62,'Product Data'!$A$1:$A$49,0),MATCH('Order Data'!M$1,'Product Data'!$A$1:$G$1,0))</f>
        <v>2.5</v>
      </c>
      <c r="N62" s="5">
        <f>INDEX('Product Data'!$A$1:$G$49,MATCH('Order Data'!$F62,'Product Data'!$A$1:$A$49,0),MATCH('Order Data'!N$1,'Product Data'!$A$1:$G$1,0))</f>
        <v>22.884999999999998</v>
      </c>
      <c r="O62" s="5">
        <f t="shared" si="0"/>
        <v>114.42499999999998</v>
      </c>
      <c r="P62" t="str">
        <f t="shared" si="1"/>
        <v>Arabica</v>
      </c>
      <c r="Q62" t="str">
        <f t="shared" si="2"/>
        <v>Dark</v>
      </c>
      <c r="R62" t="str">
        <f>_xlfn.XLOOKUP(tbl_orders[[#This Row],[Customer ID]],'Customer Data'!$A$1:$A$1001,'Customer Data'!$H$1:$H$1001,,0)</f>
        <v>No</v>
      </c>
    </row>
    <row r="63" spans="1:18" x14ac:dyDescent="0.2">
      <c r="A63" s="2" t="s">
        <v>715</v>
      </c>
      <c r="B63" s="2" t="str">
        <f>TEXT(tbl_orders[[#This Row],[Order Date]],"mmm")</f>
        <v>Feb</v>
      </c>
      <c r="C63" s="2" t="str">
        <f>TEXT(tbl_orders[[#This Row],[Order Date]],"yyyy")</f>
        <v>2019</v>
      </c>
      <c r="D63" s="3">
        <v>43521</v>
      </c>
      <c r="E63" s="2" t="s">
        <v>716</v>
      </c>
      <c r="F63" t="s">
        <v>4299</v>
      </c>
      <c r="G63" s="2">
        <v>5</v>
      </c>
      <c r="H63" s="2" t="str">
        <f>_xlfn.XLOOKUP(E63,'Customer Data'!$A$1:$A$1001,'Customer Data'!$B$1:$B$1001,,0)</f>
        <v>Pammi Endacott</v>
      </c>
      <c r="I63" s="2" t="str">
        <f>IF(_xlfn.XLOOKUP(E63,'Customer Data'!$A$1:$A$1001,'Customer Data'!$C$1:$C$1001,,0)=0,"",_xlfn.XLOOKUP(E63,'Customer Data'!$A$1:$A$1001,'Customer Data'!$C$1:$C$1001,,0))</f>
        <v/>
      </c>
      <c r="J63" s="2" t="str">
        <f>_xlfn.XLOOKUP(E63,'Customer Data'!$A$1:$A$1001,'Customer Data'!$F$1:$F$1001,,0)</f>
        <v>China</v>
      </c>
      <c r="K63" t="str">
        <f>INDEX('Product Data'!$A$1:$G$49,MATCH('Order Data'!$F63,'Product Data'!$A$1:$A$49,0),MATCH('Order Data'!K$1,'Product Data'!$A$1:$G$1,0))</f>
        <v>Rob</v>
      </c>
      <c r="L63" t="str">
        <f>INDEX('Product Data'!$A$1:$G$49,MATCH('Order Data'!$F63,'Product Data'!$A$1:$A$49,0),MATCH('Order Data'!L$1,'Product Data'!$A$1:$G$1,0))</f>
        <v>D</v>
      </c>
      <c r="M63" s="4">
        <f>INDEX('Product Data'!$A$1:$G$49,MATCH('Order Data'!$F63,'Product Data'!$A$1:$A$49,0),MATCH('Order Data'!M$1,'Product Data'!$A$1:$G$1,0))</f>
        <v>0.5</v>
      </c>
      <c r="N63" s="5">
        <f>INDEX('Product Data'!$A$1:$G$49,MATCH('Order Data'!$F63,'Product Data'!$A$1:$A$49,0),MATCH('Order Data'!N$1,'Product Data'!$A$1:$G$1,0))</f>
        <v>5.3699999999999992</v>
      </c>
      <c r="O63" s="5">
        <f t="shared" si="0"/>
        <v>26.849999999999994</v>
      </c>
      <c r="P63" t="str">
        <f t="shared" si="1"/>
        <v>Robusta</v>
      </c>
      <c r="Q63" t="str">
        <f t="shared" si="2"/>
        <v>Dark</v>
      </c>
      <c r="R63" t="str">
        <f>_xlfn.XLOOKUP(tbl_orders[[#This Row],[Customer ID]],'Customer Data'!$A$1:$A$1001,'Customer Data'!$H$1:$H$1001,,0)</f>
        <v>Yes</v>
      </c>
    </row>
    <row r="64" spans="1:18" x14ac:dyDescent="0.2">
      <c r="A64" s="2" t="s">
        <v>718</v>
      </c>
      <c r="B64" s="2" t="str">
        <f>TEXT(tbl_orders[[#This Row],[Order Date]],"mmm")</f>
        <v>Feb</v>
      </c>
      <c r="C64" s="2" t="str">
        <f>TEXT(tbl_orders[[#This Row],[Order Date]],"yyyy")</f>
        <v>2019</v>
      </c>
      <c r="D64" s="3">
        <v>43505</v>
      </c>
      <c r="E64" s="2" t="s">
        <v>719</v>
      </c>
      <c r="F64" t="s">
        <v>4272</v>
      </c>
      <c r="G64" s="2">
        <v>5</v>
      </c>
      <c r="H64" s="2" t="str">
        <f>_xlfn.XLOOKUP(E64,'Customer Data'!$A$1:$A$1001,'Customer Data'!$B$1:$B$1001,,0)</f>
        <v>Nona Linklater</v>
      </c>
      <c r="I64" s="2" t="str">
        <f>IF(_xlfn.XLOOKUP(E64,'Customer Data'!$A$1:$A$1001,'Customer Data'!$C$1:$C$1001,,0)=0,"",_xlfn.XLOOKUP(E64,'Customer Data'!$A$1:$A$1001,'Customer Data'!$C$1:$C$1001,,0))</f>
        <v/>
      </c>
      <c r="J64" s="2" t="str">
        <f>_xlfn.XLOOKUP(E64,'Customer Data'!$A$1:$A$1001,'Customer Data'!$F$1:$F$1001,,0)</f>
        <v>China</v>
      </c>
      <c r="K64" t="str">
        <f>INDEX('Product Data'!$A$1:$G$49,MATCH('Order Data'!$F64,'Product Data'!$A$1:$A$49,0),MATCH('Order Data'!K$1,'Product Data'!$A$1:$G$1,0))</f>
        <v>Lib</v>
      </c>
      <c r="L64" t="str">
        <f>INDEX('Product Data'!$A$1:$G$49,MATCH('Order Data'!$F64,'Product Data'!$A$1:$A$49,0),MATCH('Order Data'!L$1,'Product Data'!$A$1:$G$1,0))</f>
        <v>L</v>
      </c>
      <c r="M64" s="4">
        <f>INDEX('Product Data'!$A$1:$G$49,MATCH('Order Data'!$F64,'Product Data'!$A$1:$A$49,0),MATCH('Order Data'!M$1,'Product Data'!$A$1:$G$1,0))</f>
        <v>0.2</v>
      </c>
      <c r="N64" s="5">
        <f>INDEX('Product Data'!$A$1:$G$49,MATCH('Order Data'!$F64,'Product Data'!$A$1:$A$49,0),MATCH('Order Data'!N$1,'Product Data'!$A$1:$G$1,0))</f>
        <v>4.7549999999999999</v>
      </c>
      <c r="O64" s="5">
        <f t="shared" si="0"/>
        <v>23.774999999999999</v>
      </c>
      <c r="P64" t="str">
        <f t="shared" si="1"/>
        <v>Liberica</v>
      </c>
      <c r="Q64" t="str">
        <f t="shared" si="2"/>
        <v>Light</v>
      </c>
      <c r="R64" t="str">
        <f>_xlfn.XLOOKUP(tbl_orders[[#This Row],[Customer ID]],'Customer Data'!$A$1:$A$1001,'Customer Data'!$H$1:$H$1001,,0)</f>
        <v>Yes</v>
      </c>
    </row>
    <row r="65" spans="1:18" x14ac:dyDescent="0.2">
      <c r="A65" s="2" t="s">
        <v>721</v>
      </c>
      <c r="B65" s="2" t="str">
        <f>TEXT(tbl_orders[[#This Row],[Order Date]],"mmm")</f>
        <v>Feb</v>
      </c>
      <c r="C65" s="2" t="str">
        <f>TEXT(tbl_orders[[#This Row],[Order Date]],"yyyy")</f>
        <v>2020</v>
      </c>
      <c r="D65" s="3">
        <v>43868</v>
      </c>
      <c r="E65" s="2" t="s">
        <v>722</v>
      </c>
      <c r="F65" t="s">
        <v>4284</v>
      </c>
      <c r="G65" s="2">
        <v>1</v>
      </c>
      <c r="H65" s="2" t="str">
        <f>_xlfn.XLOOKUP(E65,'Customer Data'!$A$1:$A$1001,'Customer Data'!$B$1:$B$1001,,0)</f>
        <v>Annadiane Dykes</v>
      </c>
      <c r="I65" s="2" t="str">
        <f>IF(_xlfn.XLOOKUP(E65,'Customer Data'!$A$1:$A$1001,'Customer Data'!$C$1:$C$1001,,0)=0,"",_xlfn.XLOOKUP(E65,'Customer Data'!$A$1:$A$1001,'Customer Data'!$C$1:$C$1001,,0))</f>
        <v>adykes1r@eventbrite.com</v>
      </c>
      <c r="J65" s="2" t="str">
        <f>_xlfn.XLOOKUP(E65,'Customer Data'!$A$1:$A$1001,'Customer Data'!$F$1:$F$1001,,0)</f>
        <v>United States</v>
      </c>
      <c r="K65" t="str">
        <f>INDEX('Product Data'!$A$1:$G$49,MATCH('Order Data'!$F65,'Product Data'!$A$1:$A$49,0),MATCH('Order Data'!K$1,'Product Data'!$A$1:$G$1,0))</f>
        <v>Ara</v>
      </c>
      <c r="L65" t="str">
        <f>INDEX('Product Data'!$A$1:$G$49,MATCH('Order Data'!$F65,'Product Data'!$A$1:$A$49,0),MATCH('Order Data'!L$1,'Product Data'!$A$1:$G$1,0))</f>
        <v>M</v>
      </c>
      <c r="M65" s="4">
        <f>INDEX('Product Data'!$A$1:$G$49,MATCH('Order Data'!$F65,'Product Data'!$A$1:$A$49,0),MATCH('Order Data'!M$1,'Product Data'!$A$1:$G$1,0))</f>
        <v>0.5</v>
      </c>
      <c r="N65" s="5">
        <f>INDEX('Product Data'!$A$1:$G$49,MATCH('Order Data'!$F65,'Product Data'!$A$1:$A$49,0),MATCH('Order Data'!N$1,'Product Data'!$A$1:$G$1,0))</f>
        <v>6.75</v>
      </c>
      <c r="O65" s="5">
        <f t="shared" si="0"/>
        <v>6.75</v>
      </c>
      <c r="P65" t="str">
        <f t="shared" si="1"/>
        <v>Arabica</v>
      </c>
      <c r="Q65" t="str">
        <f t="shared" si="2"/>
        <v>Medium</v>
      </c>
      <c r="R65" t="str">
        <f>_xlfn.XLOOKUP(tbl_orders[[#This Row],[Customer ID]],'Customer Data'!$A$1:$A$1001,'Customer Data'!$H$1:$H$1001,,0)</f>
        <v>No</v>
      </c>
    </row>
    <row r="66" spans="1:18" x14ac:dyDescent="0.2">
      <c r="A66" s="2" t="s">
        <v>725</v>
      </c>
      <c r="B66" s="2" t="str">
        <f>TEXT(tbl_orders[[#This Row],[Order Date]],"mmm")</f>
        <v>Mar</v>
      </c>
      <c r="C66" s="2" t="str">
        <f>TEXT(tbl_orders[[#This Row],[Order Date]],"yyyy")</f>
        <v>2020</v>
      </c>
      <c r="D66" s="3">
        <v>43913</v>
      </c>
      <c r="E66" s="2" t="s">
        <v>726</v>
      </c>
      <c r="F66" t="s">
        <v>4273</v>
      </c>
      <c r="G66" s="2">
        <v>6</v>
      </c>
      <c r="H66" s="2" t="str">
        <f>_xlfn.XLOOKUP(E66,'Customer Data'!$A$1:$A$1001,'Customer Data'!$B$1:$B$1001,,0)</f>
        <v>Felecia Dodgson</v>
      </c>
      <c r="I66" s="2" t="str">
        <f>IF(_xlfn.XLOOKUP(E66,'Customer Data'!$A$1:$A$1001,'Customer Data'!$C$1:$C$1001,,0)=0,"",_xlfn.XLOOKUP(E66,'Customer Data'!$A$1:$A$1001,'Customer Data'!$C$1:$C$1001,,0))</f>
        <v/>
      </c>
      <c r="J66" s="2" t="str">
        <f>_xlfn.XLOOKUP(E66,'Customer Data'!$A$1:$A$1001,'Customer Data'!$F$1:$F$1001,,0)</f>
        <v>Brazil</v>
      </c>
      <c r="K66" t="str">
        <f>INDEX('Product Data'!$A$1:$G$49,MATCH('Order Data'!$F66,'Product Data'!$A$1:$A$49,0),MATCH('Order Data'!K$1,'Product Data'!$A$1:$G$1,0))</f>
        <v>Rob</v>
      </c>
      <c r="L66" t="str">
        <f>INDEX('Product Data'!$A$1:$G$49,MATCH('Order Data'!$F66,'Product Data'!$A$1:$A$49,0),MATCH('Order Data'!L$1,'Product Data'!$A$1:$G$1,0))</f>
        <v>M</v>
      </c>
      <c r="M66" s="4">
        <f>INDEX('Product Data'!$A$1:$G$49,MATCH('Order Data'!$F66,'Product Data'!$A$1:$A$49,0),MATCH('Order Data'!M$1,'Product Data'!$A$1:$G$1,0))</f>
        <v>0.5</v>
      </c>
      <c r="N66" s="5">
        <f>INDEX('Product Data'!$A$1:$G$49,MATCH('Order Data'!$F66,'Product Data'!$A$1:$A$49,0),MATCH('Order Data'!N$1,'Product Data'!$A$1:$G$1,0))</f>
        <v>5.97</v>
      </c>
      <c r="O66" s="5">
        <f t="shared" si="0"/>
        <v>35.82</v>
      </c>
      <c r="P66" t="str">
        <f t="shared" si="1"/>
        <v>Robusta</v>
      </c>
      <c r="Q66" t="str">
        <f t="shared" si="2"/>
        <v>Medium</v>
      </c>
      <c r="R66" t="str">
        <f>_xlfn.XLOOKUP(tbl_orders[[#This Row],[Customer ID]],'Customer Data'!$A$1:$A$1001,'Customer Data'!$H$1:$H$1001,,0)</f>
        <v>Yes</v>
      </c>
    </row>
    <row r="67" spans="1:18" x14ac:dyDescent="0.2">
      <c r="A67" s="2" t="s">
        <v>728</v>
      </c>
      <c r="B67" s="2" t="str">
        <f>TEXT(tbl_orders[[#This Row],[Order Date]],"mmm")</f>
        <v>Mar</v>
      </c>
      <c r="C67" s="2" t="str">
        <f>TEXT(tbl_orders[[#This Row],[Order Date]],"yyyy")</f>
        <v>2022</v>
      </c>
      <c r="D67" s="3">
        <v>44626</v>
      </c>
      <c r="E67" s="2" t="s">
        <v>729</v>
      </c>
      <c r="F67" t="s">
        <v>4276</v>
      </c>
      <c r="G67" s="2">
        <v>2</v>
      </c>
      <c r="H67" s="2" t="str">
        <f>_xlfn.XLOOKUP(E67,'Customer Data'!$A$1:$A$1001,'Customer Data'!$B$1:$B$1001,,0)</f>
        <v>Angelia Cockrem</v>
      </c>
      <c r="I67" s="2" t="str">
        <f>IF(_xlfn.XLOOKUP(E67,'Customer Data'!$A$1:$A$1001,'Customer Data'!$C$1:$C$1001,,0)=0,"",_xlfn.XLOOKUP(E67,'Customer Data'!$A$1:$A$1001,'Customer Data'!$C$1:$C$1001,,0))</f>
        <v>acockrem1t@engadget.com</v>
      </c>
      <c r="J67" s="2" t="str">
        <f>_xlfn.XLOOKUP(E67,'Customer Data'!$A$1:$A$1001,'Customer Data'!$F$1:$F$1001,,0)</f>
        <v>United States</v>
      </c>
      <c r="K67" t="str">
        <f>INDEX('Product Data'!$A$1:$G$49,MATCH('Order Data'!$F67,'Product Data'!$A$1:$A$49,0),MATCH('Order Data'!K$1,'Product Data'!$A$1:$G$1,0))</f>
        <v>Rob</v>
      </c>
      <c r="L67" t="str">
        <f>INDEX('Product Data'!$A$1:$G$49,MATCH('Order Data'!$F67,'Product Data'!$A$1:$A$49,0),MATCH('Order Data'!L$1,'Product Data'!$A$1:$G$1,0))</f>
        <v>D</v>
      </c>
      <c r="M67" s="4">
        <f>INDEX('Product Data'!$A$1:$G$49,MATCH('Order Data'!$F67,'Product Data'!$A$1:$A$49,0),MATCH('Order Data'!M$1,'Product Data'!$A$1:$G$1,0))</f>
        <v>2.5</v>
      </c>
      <c r="N67" s="5">
        <f>INDEX('Product Data'!$A$1:$G$49,MATCH('Order Data'!$F67,'Product Data'!$A$1:$A$49,0),MATCH('Order Data'!N$1,'Product Data'!$A$1:$G$1,0))</f>
        <v>20.584999999999997</v>
      </c>
      <c r="O67" s="5">
        <f t="shared" ref="O67:O130" si="3">N67*G67</f>
        <v>41.169999999999995</v>
      </c>
      <c r="P67" t="str">
        <f t="shared" ref="P67:P130" si="4">IF(K67="Rob","Robusta",IF(K67="Exc","Excelsa",IF(K67="Ara","Arabica",IF(K67="Lib","Liberica",""))))</f>
        <v>Robusta</v>
      </c>
      <c r="Q67" t="str">
        <f t="shared" ref="Q67:Q130" si="5">IF(L67="M","Medium",IF(L67="L","Light",IF(L67="D","Dark","")))</f>
        <v>Dark</v>
      </c>
      <c r="R67" t="str">
        <f>_xlfn.XLOOKUP(tbl_orders[[#This Row],[Customer ID]],'Customer Data'!$A$1:$A$1001,'Customer Data'!$H$1:$H$1001,,0)</f>
        <v>Yes</v>
      </c>
    </row>
    <row r="68" spans="1:18" x14ac:dyDescent="0.2">
      <c r="A68" s="2" t="s">
        <v>732</v>
      </c>
      <c r="B68" s="2" t="str">
        <f>TEXT(tbl_orders[[#This Row],[Order Date]],"mmm")</f>
        <v>Apr</v>
      </c>
      <c r="C68" s="2" t="str">
        <f>TEXT(tbl_orders[[#This Row],[Order Date]],"yyyy")</f>
        <v>2022</v>
      </c>
      <c r="D68" s="3">
        <v>44666</v>
      </c>
      <c r="E68" s="2" t="s">
        <v>733</v>
      </c>
      <c r="F68" t="s">
        <v>4300</v>
      </c>
      <c r="G68" s="2">
        <v>2</v>
      </c>
      <c r="H68" s="2" t="str">
        <f>_xlfn.XLOOKUP(E68,'Customer Data'!$A$1:$A$1001,'Customer Data'!$B$1:$B$1001,,0)</f>
        <v>Belvia Umpleby</v>
      </c>
      <c r="I68" s="2" t="str">
        <f>IF(_xlfn.XLOOKUP(E68,'Customer Data'!$A$1:$A$1001,'Customer Data'!$C$1:$C$1001,,0)=0,"",_xlfn.XLOOKUP(E68,'Customer Data'!$A$1:$A$1001,'Customer Data'!$C$1:$C$1001,,0))</f>
        <v>bumpleby1u@soundcloud.com</v>
      </c>
      <c r="J68" s="2" t="str">
        <f>_xlfn.XLOOKUP(E68,'Customer Data'!$A$1:$A$1001,'Customer Data'!$F$1:$F$1001,,0)</f>
        <v>China</v>
      </c>
      <c r="K68" t="str">
        <f>INDEX('Product Data'!$A$1:$G$49,MATCH('Order Data'!$F68,'Product Data'!$A$1:$A$49,0),MATCH('Order Data'!K$1,'Product Data'!$A$1:$G$1,0))</f>
        <v>Rob</v>
      </c>
      <c r="L68" t="str">
        <f>INDEX('Product Data'!$A$1:$G$49,MATCH('Order Data'!$F68,'Product Data'!$A$1:$A$49,0),MATCH('Order Data'!L$1,'Product Data'!$A$1:$G$1,0))</f>
        <v>L</v>
      </c>
      <c r="M68" s="4">
        <f>INDEX('Product Data'!$A$1:$G$49,MATCH('Order Data'!$F68,'Product Data'!$A$1:$A$49,0),MATCH('Order Data'!M$1,'Product Data'!$A$1:$G$1,0))</f>
        <v>0.5</v>
      </c>
      <c r="N68" s="5">
        <f>INDEX('Product Data'!$A$1:$G$49,MATCH('Order Data'!$F68,'Product Data'!$A$1:$A$49,0),MATCH('Order Data'!N$1,'Product Data'!$A$1:$G$1,0))</f>
        <v>7.169999999999999</v>
      </c>
      <c r="O68" s="5">
        <f t="shared" si="3"/>
        <v>14.339999999999998</v>
      </c>
      <c r="P68" t="str">
        <f t="shared" si="4"/>
        <v>Robusta</v>
      </c>
      <c r="Q68" t="str">
        <f t="shared" si="5"/>
        <v>Light</v>
      </c>
      <c r="R68" t="str">
        <f>_xlfn.XLOOKUP(tbl_orders[[#This Row],[Customer ID]],'Customer Data'!$A$1:$A$1001,'Customer Data'!$H$1:$H$1001,,0)</f>
        <v>Yes</v>
      </c>
    </row>
    <row r="69" spans="1:18" x14ac:dyDescent="0.2">
      <c r="A69" s="2" t="s">
        <v>736</v>
      </c>
      <c r="B69" s="2" t="str">
        <f>TEXT(tbl_orders[[#This Row],[Order Date]],"mmm")</f>
        <v>Nov</v>
      </c>
      <c r="C69" s="2" t="str">
        <f>TEXT(tbl_orders[[#This Row],[Order Date]],"yyyy")</f>
        <v>2021</v>
      </c>
      <c r="D69" s="3">
        <v>44519</v>
      </c>
      <c r="E69" s="2" t="s">
        <v>737</v>
      </c>
      <c r="F69" t="s">
        <v>4272</v>
      </c>
      <c r="G69" s="2">
        <v>2</v>
      </c>
      <c r="H69" s="2" t="str">
        <f>_xlfn.XLOOKUP(E69,'Customer Data'!$A$1:$A$1001,'Customer Data'!$B$1:$B$1001,,0)</f>
        <v>Nat Saleway</v>
      </c>
      <c r="I69" s="2" t="str">
        <f>IF(_xlfn.XLOOKUP(E69,'Customer Data'!$A$1:$A$1001,'Customer Data'!$C$1:$C$1001,,0)=0,"",_xlfn.XLOOKUP(E69,'Customer Data'!$A$1:$A$1001,'Customer Data'!$C$1:$C$1001,,0))</f>
        <v>nsaleway1v@dedecms.com</v>
      </c>
      <c r="J69" s="2" t="str">
        <f>_xlfn.XLOOKUP(E69,'Customer Data'!$A$1:$A$1001,'Customer Data'!$F$1:$F$1001,,0)</f>
        <v>Brazil</v>
      </c>
      <c r="K69" t="str">
        <f>INDEX('Product Data'!$A$1:$G$49,MATCH('Order Data'!$F69,'Product Data'!$A$1:$A$49,0),MATCH('Order Data'!K$1,'Product Data'!$A$1:$G$1,0))</f>
        <v>Lib</v>
      </c>
      <c r="L69" t="str">
        <f>INDEX('Product Data'!$A$1:$G$49,MATCH('Order Data'!$F69,'Product Data'!$A$1:$A$49,0),MATCH('Order Data'!L$1,'Product Data'!$A$1:$G$1,0))</f>
        <v>L</v>
      </c>
      <c r="M69" s="4">
        <f>INDEX('Product Data'!$A$1:$G$49,MATCH('Order Data'!$F69,'Product Data'!$A$1:$A$49,0),MATCH('Order Data'!M$1,'Product Data'!$A$1:$G$1,0))</f>
        <v>0.2</v>
      </c>
      <c r="N69" s="5">
        <f>INDEX('Product Data'!$A$1:$G$49,MATCH('Order Data'!$F69,'Product Data'!$A$1:$A$49,0),MATCH('Order Data'!N$1,'Product Data'!$A$1:$G$1,0))</f>
        <v>4.7549999999999999</v>
      </c>
      <c r="O69" s="5">
        <f t="shared" si="3"/>
        <v>9.51</v>
      </c>
      <c r="P69" t="str">
        <f t="shared" si="4"/>
        <v>Liberica</v>
      </c>
      <c r="Q69" t="str">
        <f t="shared" si="5"/>
        <v>Light</v>
      </c>
      <c r="R69" t="str">
        <f>_xlfn.XLOOKUP(tbl_orders[[#This Row],[Customer ID]],'Customer Data'!$A$1:$A$1001,'Customer Data'!$H$1:$H$1001,,0)</f>
        <v>No</v>
      </c>
    </row>
    <row r="70" spans="1:18" x14ac:dyDescent="0.2">
      <c r="A70" s="2" t="s">
        <v>740</v>
      </c>
      <c r="B70" s="2" t="str">
        <f>TEXT(tbl_orders[[#This Row],[Order Date]],"mmm")</f>
        <v>Oct</v>
      </c>
      <c r="C70" s="2" t="str">
        <f>TEXT(tbl_orders[[#This Row],[Order Date]],"yyyy")</f>
        <v>2019</v>
      </c>
      <c r="D70" s="3">
        <v>43754</v>
      </c>
      <c r="E70" s="2" t="s">
        <v>741</v>
      </c>
      <c r="F70" t="s">
        <v>4301</v>
      </c>
      <c r="G70" s="2">
        <v>1</v>
      </c>
      <c r="H70" s="2" t="str">
        <f>_xlfn.XLOOKUP(E70,'Customer Data'!$A$1:$A$1001,'Customer Data'!$B$1:$B$1001,,0)</f>
        <v>Hayward Goulter</v>
      </c>
      <c r="I70" s="2" t="str">
        <f>IF(_xlfn.XLOOKUP(E70,'Customer Data'!$A$1:$A$1001,'Customer Data'!$C$1:$C$1001,,0)=0,"",_xlfn.XLOOKUP(E70,'Customer Data'!$A$1:$A$1001,'Customer Data'!$C$1:$C$1001,,0))</f>
        <v>hgoulter1w@abc.net.au</v>
      </c>
      <c r="J70" s="2" t="str">
        <f>_xlfn.XLOOKUP(E70,'Customer Data'!$A$1:$A$1001,'Customer Data'!$F$1:$F$1001,,0)</f>
        <v>United States</v>
      </c>
      <c r="K70" t="str">
        <f>INDEX('Product Data'!$A$1:$G$49,MATCH('Order Data'!$F70,'Product Data'!$A$1:$A$49,0),MATCH('Order Data'!K$1,'Product Data'!$A$1:$G$1,0))</f>
        <v>Rob</v>
      </c>
      <c r="L70" t="str">
        <f>INDEX('Product Data'!$A$1:$G$49,MATCH('Order Data'!$F70,'Product Data'!$A$1:$A$49,0),MATCH('Order Data'!L$1,'Product Data'!$A$1:$G$1,0))</f>
        <v>M</v>
      </c>
      <c r="M70" s="4">
        <f>INDEX('Product Data'!$A$1:$G$49,MATCH('Order Data'!$F70,'Product Data'!$A$1:$A$49,0),MATCH('Order Data'!M$1,'Product Data'!$A$1:$G$1,0))</f>
        <v>0.2</v>
      </c>
      <c r="N70" s="5">
        <f>INDEX('Product Data'!$A$1:$G$49,MATCH('Order Data'!$F70,'Product Data'!$A$1:$A$49,0),MATCH('Order Data'!N$1,'Product Data'!$A$1:$G$1,0))</f>
        <v>2.9849999999999999</v>
      </c>
      <c r="O70" s="5">
        <f t="shared" si="3"/>
        <v>2.9849999999999999</v>
      </c>
      <c r="P70" t="str">
        <f t="shared" si="4"/>
        <v>Robusta</v>
      </c>
      <c r="Q70" t="str">
        <f t="shared" si="5"/>
        <v>Medium</v>
      </c>
      <c r="R70" t="str">
        <f>_xlfn.XLOOKUP(tbl_orders[[#This Row],[Customer ID]],'Customer Data'!$A$1:$A$1001,'Customer Data'!$H$1:$H$1001,,0)</f>
        <v>No</v>
      </c>
    </row>
    <row r="71" spans="1:18" x14ac:dyDescent="0.2">
      <c r="A71" s="2" t="s">
        <v>744</v>
      </c>
      <c r="B71" s="2" t="str">
        <f>TEXT(tbl_orders[[#This Row],[Order Date]],"mmm")</f>
        <v>Nov</v>
      </c>
      <c r="C71" s="2" t="str">
        <f>TEXT(tbl_orders[[#This Row],[Order Date]],"yyyy")</f>
        <v>2019</v>
      </c>
      <c r="D71" s="3">
        <v>43795</v>
      </c>
      <c r="E71" s="2" t="s">
        <v>745</v>
      </c>
      <c r="F71" t="s">
        <v>4265</v>
      </c>
      <c r="G71" s="2">
        <v>6</v>
      </c>
      <c r="H71" s="2" t="str">
        <f>_xlfn.XLOOKUP(E71,'Customer Data'!$A$1:$A$1001,'Customer Data'!$B$1:$B$1001,,0)</f>
        <v>Gay Rizzello</v>
      </c>
      <c r="I71" s="2" t="str">
        <f>IF(_xlfn.XLOOKUP(E71,'Customer Data'!$A$1:$A$1001,'Customer Data'!$C$1:$C$1001,,0)=0,"",_xlfn.XLOOKUP(E71,'Customer Data'!$A$1:$A$1001,'Customer Data'!$C$1:$C$1001,,0))</f>
        <v>grizzello1x@symantec.com</v>
      </c>
      <c r="J71" s="2" t="str">
        <f>_xlfn.XLOOKUP(E71,'Customer Data'!$A$1:$A$1001,'Customer Data'!$F$1:$F$1001,,0)</f>
        <v>China</v>
      </c>
      <c r="K71" t="str">
        <f>INDEX('Product Data'!$A$1:$G$49,MATCH('Order Data'!$F71,'Product Data'!$A$1:$A$49,0),MATCH('Order Data'!K$1,'Product Data'!$A$1:$G$1,0))</f>
        <v>Rob</v>
      </c>
      <c r="L71" t="str">
        <f>INDEX('Product Data'!$A$1:$G$49,MATCH('Order Data'!$F71,'Product Data'!$A$1:$A$49,0),MATCH('Order Data'!L$1,'Product Data'!$A$1:$G$1,0))</f>
        <v>M</v>
      </c>
      <c r="M71" s="4">
        <f>INDEX('Product Data'!$A$1:$G$49,MATCH('Order Data'!$F71,'Product Data'!$A$1:$A$49,0),MATCH('Order Data'!M$1,'Product Data'!$A$1:$G$1,0))</f>
        <v>1</v>
      </c>
      <c r="N71" s="5">
        <f>INDEX('Product Data'!$A$1:$G$49,MATCH('Order Data'!$F71,'Product Data'!$A$1:$A$49,0),MATCH('Order Data'!N$1,'Product Data'!$A$1:$G$1,0))</f>
        <v>9.9499999999999993</v>
      </c>
      <c r="O71" s="5">
        <f t="shared" si="3"/>
        <v>59.699999999999996</v>
      </c>
      <c r="P71" t="str">
        <f t="shared" si="4"/>
        <v>Robusta</v>
      </c>
      <c r="Q71" t="str">
        <f t="shared" si="5"/>
        <v>Medium</v>
      </c>
      <c r="R71" t="str">
        <f>_xlfn.XLOOKUP(tbl_orders[[#This Row],[Customer ID]],'Customer Data'!$A$1:$A$1001,'Customer Data'!$H$1:$H$1001,,0)</f>
        <v>Yes</v>
      </c>
    </row>
    <row r="72" spans="1:18" x14ac:dyDescent="0.2">
      <c r="A72" s="2" t="s">
        <v>749</v>
      </c>
      <c r="B72" s="2" t="str">
        <f>TEXT(tbl_orders[[#This Row],[Order Date]],"mmm")</f>
        <v>Jun</v>
      </c>
      <c r="C72" s="2" t="str">
        <f>TEXT(tbl_orders[[#This Row],[Order Date]],"yyyy")</f>
        <v>2019</v>
      </c>
      <c r="D72" s="3">
        <v>43646</v>
      </c>
      <c r="E72" s="2" t="s">
        <v>750</v>
      </c>
      <c r="F72" t="s">
        <v>4275</v>
      </c>
      <c r="G72" s="2">
        <v>4</v>
      </c>
      <c r="H72" s="2" t="str">
        <f>_xlfn.XLOOKUP(E72,'Customer Data'!$A$1:$A$1001,'Customer Data'!$B$1:$B$1001,,0)</f>
        <v>Shannon List</v>
      </c>
      <c r="I72" s="2" t="str">
        <f>IF(_xlfn.XLOOKUP(E72,'Customer Data'!$A$1:$A$1001,'Customer Data'!$C$1:$C$1001,,0)=0,"",_xlfn.XLOOKUP(E72,'Customer Data'!$A$1:$A$1001,'Customer Data'!$C$1:$C$1001,,0))</f>
        <v>slist1y@mapquest.com</v>
      </c>
      <c r="J72" s="2" t="str">
        <f>_xlfn.XLOOKUP(E72,'Customer Data'!$A$1:$A$1001,'Customer Data'!$F$1:$F$1001,,0)</f>
        <v>United States</v>
      </c>
      <c r="K72" t="str">
        <f>INDEX('Product Data'!$A$1:$G$49,MATCH('Order Data'!$F72,'Product Data'!$A$1:$A$49,0),MATCH('Order Data'!K$1,'Product Data'!$A$1:$G$1,0))</f>
        <v>Exc</v>
      </c>
      <c r="L72" t="str">
        <f>INDEX('Product Data'!$A$1:$G$49,MATCH('Order Data'!$F72,'Product Data'!$A$1:$A$49,0),MATCH('Order Data'!L$1,'Product Data'!$A$1:$G$1,0))</f>
        <v>L</v>
      </c>
      <c r="M72" s="4">
        <f>INDEX('Product Data'!$A$1:$G$49,MATCH('Order Data'!$F72,'Product Data'!$A$1:$A$49,0),MATCH('Order Data'!M$1,'Product Data'!$A$1:$G$1,0))</f>
        <v>2.5</v>
      </c>
      <c r="N72" s="5">
        <f>INDEX('Product Data'!$A$1:$G$49,MATCH('Order Data'!$F72,'Product Data'!$A$1:$A$49,0),MATCH('Order Data'!N$1,'Product Data'!$A$1:$G$1,0))</f>
        <v>34.154999999999994</v>
      </c>
      <c r="O72" s="5">
        <f t="shared" si="3"/>
        <v>136.61999999999998</v>
      </c>
      <c r="P72" t="str">
        <f t="shared" si="4"/>
        <v>Excelsa</v>
      </c>
      <c r="Q72" t="str">
        <f t="shared" si="5"/>
        <v>Light</v>
      </c>
      <c r="R72" t="str">
        <f>_xlfn.XLOOKUP(tbl_orders[[#This Row],[Customer ID]],'Customer Data'!$A$1:$A$1001,'Customer Data'!$H$1:$H$1001,,0)</f>
        <v>No</v>
      </c>
    </row>
    <row r="73" spans="1:18" x14ac:dyDescent="0.2">
      <c r="A73" s="2" t="s">
        <v>753</v>
      </c>
      <c r="B73" s="2" t="str">
        <f>TEXT(tbl_orders[[#This Row],[Order Date]],"mmm")</f>
        <v>Jan</v>
      </c>
      <c r="C73" s="2" t="str">
        <f>TEXT(tbl_orders[[#This Row],[Order Date]],"yyyy")</f>
        <v>2021</v>
      </c>
      <c r="D73" s="3">
        <v>44200</v>
      </c>
      <c r="E73" s="2" t="s">
        <v>754</v>
      </c>
      <c r="F73" t="s">
        <v>4272</v>
      </c>
      <c r="G73" s="2">
        <v>2</v>
      </c>
      <c r="H73" s="2" t="str">
        <f>_xlfn.XLOOKUP(E73,'Customer Data'!$A$1:$A$1001,'Customer Data'!$B$1:$B$1001,,0)</f>
        <v>Shirlene Edmondson</v>
      </c>
      <c r="I73" s="2" t="str">
        <f>IF(_xlfn.XLOOKUP(E73,'Customer Data'!$A$1:$A$1001,'Customer Data'!$C$1:$C$1001,,0)=0,"",_xlfn.XLOOKUP(E73,'Customer Data'!$A$1:$A$1001,'Customer Data'!$C$1:$C$1001,,0))</f>
        <v>sedmondson1z@theguardian.com</v>
      </c>
      <c r="J73" s="2" t="str">
        <f>_xlfn.XLOOKUP(E73,'Customer Data'!$A$1:$A$1001,'Customer Data'!$F$1:$F$1001,,0)</f>
        <v>Brazil</v>
      </c>
      <c r="K73" t="str">
        <f>INDEX('Product Data'!$A$1:$G$49,MATCH('Order Data'!$F73,'Product Data'!$A$1:$A$49,0),MATCH('Order Data'!K$1,'Product Data'!$A$1:$G$1,0))</f>
        <v>Lib</v>
      </c>
      <c r="L73" t="str">
        <f>INDEX('Product Data'!$A$1:$G$49,MATCH('Order Data'!$F73,'Product Data'!$A$1:$A$49,0),MATCH('Order Data'!L$1,'Product Data'!$A$1:$G$1,0))</f>
        <v>L</v>
      </c>
      <c r="M73" s="4">
        <f>INDEX('Product Data'!$A$1:$G$49,MATCH('Order Data'!$F73,'Product Data'!$A$1:$A$49,0),MATCH('Order Data'!M$1,'Product Data'!$A$1:$G$1,0))</f>
        <v>0.2</v>
      </c>
      <c r="N73" s="5">
        <f>INDEX('Product Data'!$A$1:$G$49,MATCH('Order Data'!$F73,'Product Data'!$A$1:$A$49,0),MATCH('Order Data'!N$1,'Product Data'!$A$1:$G$1,0))</f>
        <v>4.7549999999999999</v>
      </c>
      <c r="O73" s="5">
        <f t="shared" si="3"/>
        <v>9.51</v>
      </c>
      <c r="P73" t="str">
        <f t="shared" si="4"/>
        <v>Liberica</v>
      </c>
      <c r="Q73" t="str">
        <f t="shared" si="5"/>
        <v>Light</v>
      </c>
      <c r="R73" t="str">
        <f>_xlfn.XLOOKUP(tbl_orders[[#This Row],[Customer ID]],'Customer Data'!$A$1:$A$1001,'Customer Data'!$H$1:$H$1001,,0)</f>
        <v>No</v>
      </c>
    </row>
    <row r="74" spans="1:18" x14ac:dyDescent="0.2">
      <c r="A74" s="2" t="s">
        <v>757</v>
      </c>
      <c r="B74" s="2" t="str">
        <f>TEXT(tbl_orders[[#This Row],[Order Date]],"mmm")</f>
        <v>Oct</v>
      </c>
      <c r="C74" s="2" t="str">
        <f>TEXT(tbl_orders[[#This Row],[Order Date]],"yyyy")</f>
        <v>2020</v>
      </c>
      <c r="D74" s="3">
        <v>44131</v>
      </c>
      <c r="E74" s="2" t="s">
        <v>758</v>
      </c>
      <c r="F74" t="s">
        <v>4302</v>
      </c>
      <c r="G74" s="2">
        <v>3</v>
      </c>
      <c r="H74" s="2" t="str">
        <f>_xlfn.XLOOKUP(E74,'Customer Data'!$A$1:$A$1001,'Customer Data'!$B$1:$B$1001,,0)</f>
        <v>Aurlie McCarl</v>
      </c>
      <c r="I74" s="2" t="str">
        <f>IF(_xlfn.XLOOKUP(E74,'Customer Data'!$A$1:$A$1001,'Customer Data'!$C$1:$C$1001,,0)=0,"",_xlfn.XLOOKUP(E74,'Customer Data'!$A$1:$A$1001,'Customer Data'!$C$1:$C$1001,,0))</f>
        <v/>
      </c>
      <c r="J74" s="2" t="str">
        <f>_xlfn.XLOOKUP(E74,'Customer Data'!$A$1:$A$1001,'Customer Data'!$F$1:$F$1001,,0)</f>
        <v>United States</v>
      </c>
      <c r="K74" t="str">
        <f>INDEX('Product Data'!$A$1:$G$49,MATCH('Order Data'!$F74,'Product Data'!$A$1:$A$49,0),MATCH('Order Data'!K$1,'Product Data'!$A$1:$G$1,0))</f>
        <v>Ara</v>
      </c>
      <c r="L74" t="str">
        <f>INDEX('Product Data'!$A$1:$G$49,MATCH('Order Data'!$F74,'Product Data'!$A$1:$A$49,0),MATCH('Order Data'!L$1,'Product Data'!$A$1:$G$1,0))</f>
        <v>M</v>
      </c>
      <c r="M74" s="4">
        <f>INDEX('Product Data'!$A$1:$G$49,MATCH('Order Data'!$F74,'Product Data'!$A$1:$A$49,0),MATCH('Order Data'!M$1,'Product Data'!$A$1:$G$1,0))</f>
        <v>2.5</v>
      </c>
      <c r="N74" s="5">
        <f>INDEX('Product Data'!$A$1:$G$49,MATCH('Order Data'!$F74,'Product Data'!$A$1:$A$49,0),MATCH('Order Data'!N$1,'Product Data'!$A$1:$G$1,0))</f>
        <v>25.874999999999996</v>
      </c>
      <c r="O74" s="5">
        <f t="shared" si="3"/>
        <v>77.624999999999986</v>
      </c>
      <c r="P74" t="str">
        <f t="shared" si="4"/>
        <v>Arabica</v>
      </c>
      <c r="Q74" t="str">
        <f t="shared" si="5"/>
        <v>Medium</v>
      </c>
      <c r="R74" t="str">
        <f>_xlfn.XLOOKUP(tbl_orders[[#This Row],[Customer ID]],'Customer Data'!$A$1:$A$1001,'Customer Data'!$H$1:$H$1001,,0)</f>
        <v>No</v>
      </c>
    </row>
    <row r="75" spans="1:18" x14ac:dyDescent="0.2">
      <c r="A75" s="2" t="s">
        <v>760</v>
      </c>
      <c r="B75" s="2" t="str">
        <f>TEXT(tbl_orders[[#This Row],[Order Date]],"mmm")</f>
        <v>Jun</v>
      </c>
      <c r="C75" s="2" t="str">
        <f>TEXT(tbl_orders[[#This Row],[Order Date]],"yyyy")</f>
        <v>2021</v>
      </c>
      <c r="D75" s="3">
        <v>44362</v>
      </c>
      <c r="E75" s="2" t="s">
        <v>761</v>
      </c>
      <c r="F75" t="s">
        <v>4286</v>
      </c>
      <c r="G75" s="2">
        <v>5</v>
      </c>
      <c r="H75" s="2" t="str">
        <f>_xlfn.XLOOKUP(E75,'Customer Data'!$A$1:$A$1001,'Customer Data'!$B$1:$B$1001,,0)</f>
        <v>Alikee Carryer</v>
      </c>
      <c r="I75" s="2" t="str">
        <f>IF(_xlfn.XLOOKUP(E75,'Customer Data'!$A$1:$A$1001,'Customer Data'!$C$1:$C$1001,,0)=0,"",_xlfn.XLOOKUP(E75,'Customer Data'!$A$1:$A$1001,'Customer Data'!$C$1:$C$1001,,0))</f>
        <v/>
      </c>
      <c r="J75" s="2" t="str">
        <f>_xlfn.XLOOKUP(E75,'Customer Data'!$A$1:$A$1001,'Customer Data'!$F$1:$F$1001,,0)</f>
        <v>Brazil</v>
      </c>
      <c r="K75" t="str">
        <f>INDEX('Product Data'!$A$1:$G$49,MATCH('Order Data'!$F75,'Product Data'!$A$1:$A$49,0),MATCH('Order Data'!K$1,'Product Data'!$A$1:$G$1,0))</f>
        <v>Lib</v>
      </c>
      <c r="L75" t="str">
        <f>INDEX('Product Data'!$A$1:$G$49,MATCH('Order Data'!$F75,'Product Data'!$A$1:$A$49,0),MATCH('Order Data'!L$1,'Product Data'!$A$1:$G$1,0))</f>
        <v>M</v>
      </c>
      <c r="M75" s="4">
        <f>INDEX('Product Data'!$A$1:$G$49,MATCH('Order Data'!$F75,'Product Data'!$A$1:$A$49,0),MATCH('Order Data'!M$1,'Product Data'!$A$1:$G$1,0))</f>
        <v>0.2</v>
      </c>
      <c r="N75" s="5">
        <f>INDEX('Product Data'!$A$1:$G$49,MATCH('Order Data'!$F75,'Product Data'!$A$1:$A$49,0),MATCH('Order Data'!N$1,'Product Data'!$A$1:$G$1,0))</f>
        <v>4.3650000000000002</v>
      </c>
      <c r="O75" s="5">
        <f t="shared" si="3"/>
        <v>21.825000000000003</v>
      </c>
      <c r="P75" t="str">
        <f t="shared" si="4"/>
        <v>Liberica</v>
      </c>
      <c r="Q75" t="str">
        <f t="shared" si="5"/>
        <v>Medium</v>
      </c>
      <c r="R75" t="str">
        <f>_xlfn.XLOOKUP(tbl_orders[[#This Row],[Customer ID]],'Customer Data'!$A$1:$A$1001,'Customer Data'!$H$1:$H$1001,,0)</f>
        <v>Yes</v>
      </c>
    </row>
    <row r="76" spans="1:18" x14ac:dyDescent="0.2">
      <c r="A76" s="2" t="s">
        <v>763</v>
      </c>
      <c r="B76" s="2" t="str">
        <f>TEXT(tbl_orders[[#This Row],[Order Date]],"mmm")</f>
        <v>Jul</v>
      </c>
      <c r="C76" s="2" t="str">
        <f>TEXT(tbl_orders[[#This Row],[Order Date]],"yyyy")</f>
        <v>2021</v>
      </c>
      <c r="D76" s="3">
        <v>44396</v>
      </c>
      <c r="E76" s="2" t="s">
        <v>764</v>
      </c>
      <c r="F76" t="s">
        <v>4303</v>
      </c>
      <c r="G76" s="2">
        <v>2</v>
      </c>
      <c r="H76" s="2" t="str">
        <f>_xlfn.XLOOKUP(E76,'Customer Data'!$A$1:$A$1001,'Customer Data'!$B$1:$B$1001,,0)</f>
        <v>Jennifer Rangall</v>
      </c>
      <c r="I76" s="2" t="str">
        <f>IF(_xlfn.XLOOKUP(E76,'Customer Data'!$A$1:$A$1001,'Customer Data'!$C$1:$C$1001,,0)=0,"",_xlfn.XLOOKUP(E76,'Customer Data'!$A$1:$A$1001,'Customer Data'!$C$1:$C$1001,,0))</f>
        <v>jrangall22@newsvine.com</v>
      </c>
      <c r="J76" s="2" t="str">
        <f>_xlfn.XLOOKUP(E76,'Customer Data'!$A$1:$A$1001,'Customer Data'!$F$1:$F$1001,,0)</f>
        <v>United States</v>
      </c>
      <c r="K76" t="str">
        <f>INDEX('Product Data'!$A$1:$G$49,MATCH('Order Data'!$F76,'Product Data'!$A$1:$A$49,0),MATCH('Order Data'!K$1,'Product Data'!$A$1:$G$1,0))</f>
        <v>Exc</v>
      </c>
      <c r="L76" t="str">
        <f>INDEX('Product Data'!$A$1:$G$49,MATCH('Order Data'!$F76,'Product Data'!$A$1:$A$49,0),MATCH('Order Data'!L$1,'Product Data'!$A$1:$G$1,0))</f>
        <v>L</v>
      </c>
      <c r="M76" s="4">
        <f>INDEX('Product Data'!$A$1:$G$49,MATCH('Order Data'!$F76,'Product Data'!$A$1:$A$49,0),MATCH('Order Data'!M$1,'Product Data'!$A$1:$G$1,0))</f>
        <v>0.5</v>
      </c>
      <c r="N76" s="5">
        <f>INDEX('Product Data'!$A$1:$G$49,MATCH('Order Data'!$F76,'Product Data'!$A$1:$A$49,0),MATCH('Order Data'!N$1,'Product Data'!$A$1:$G$1,0))</f>
        <v>8.91</v>
      </c>
      <c r="O76" s="5">
        <f t="shared" si="3"/>
        <v>17.82</v>
      </c>
      <c r="P76" t="str">
        <f t="shared" si="4"/>
        <v>Excelsa</v>
      </c>
      <c r="Q76" t="str">
        <f t="shared" si="5"/>
        <v>Light</v>
      </c>
      <c r="R76" t="str">
        <f>_xlfn.XLOOKUP(tbl_orders[[#This Row],[Customer ID]],'Customer Data'!$A$1:$A$1001,'Customer Data'!$H$1:$H$1001,,0)</f>
        <v>Yes</v>
      </c>
    </row>
    <row r="77" spans="1:18" x14ac:dyDescent="0.2">
      <c r="A77" s="2" t="s">
        <v>767</v>
      </c>
      <c r="B77" s="2" t="str">
        <f>TEXT(tbl_orders[[#This Row],[Order Date]],"mmm")</f>
        <v>Jul</v>
      </c>
      <c r="C77" s="2" t="str">
        <f>TEXT(tbl_orders[[#This Row],[Order Date]],"yyyy")</f>
        <v>2021</v>
      </c>
      <c r="D77" s="3">
        <v>44400</v>
      </c>
      <c r="E77" s="2" t="s">
        <v>768</v>
      </c>
      <c r="F77" t="s">
        <v>4304</v>
      </c>
      <c r="G77" s="2">
        <v>6</v>
      </c>
      <c r="H77" s="2" t="str">
        <f>_xlfn.XLOOKUP(E77,'Customer Data'!$A$1:$A$1001,'Customer Data'!$B$1:$B$1001,,0)</f>
        <v>Kipper Boorn</v>
      </c>
      <c r="I77" s="2" t="str">
        <f>IF(_xlfn.XLOOKUP(E77,'Customer Data'!$A$1:$A$1001,'Customer Data'!$C$1:$C$1001,,0)=0,"",_xlfn.XLOOKUP(E77,'Customer Data'!$A$1:$A$1001,'Customer Data'!$C$1:$C$1001,,0))</f>
        <v>kboorn23@ezinearticles.com</v>
      </c>
      <c r="J77" s="2" t="str">
        <f>_xlfn.XLOOKUP(E77,'Customer Data'!$A$1:$A$1001,'Customer Data'!$F$1:$F$1001,,0)</f>
        <v>China</v>
      </c>
      <c r="K77" t="str">
        <f>INDEX('Product Data'!$A$1:$G$49,MATCH('Order Data'!$F77,'Product Data'!$A$1:$A$49,0),MATCH('Order Data'!K$1,'Product Data'!$A$1:$G$1,0))</f>
        <v>Rob</v>
      </c>
      <c r="L77" t="str">
        <f>INDEX('Product Data'!$A$1:$G$49,MATCH('Order Data'!$F77,'Product Data'!$A$1:$A$49,0),MATCH('Order Data'!L$1,'Product Data'!$A$1:$G$1,0))</f>
        <v>D</v>
      </c>
      <c r="M77" s="4">
        <f>INDEX('Product Data'!$A$1:$G$49,MATCH('Order Data'!$F77,'Product Data'!$A$1:$A$49,0),MATCH('Order Data'!M$1,'Product Data'!$A$1:$G$1,0))</f>
        <v>1</v>
      </c>
      <c r="N77" s="5">
        <f>INDEX('Product Data'!$A$1:$G$49,MATCH('Order Data'!$F77,'Product Data'!$A$1:$A$49,0),MATCH('Order Data'!N$1,'Product Data'!$A$1:$G$1,0))</f>
        <v>8.9499999999999993</v>
      </c>
      <c r="O77" s="5">
        <f t="shared" si="3"/>
        <v>53.699999999999996</v>
      </c>
      <c r="P77" t="str">
        <f t="shared" si="4"/>
        <v>Robusta</v>
      </c>
      <c r="Q77" t="str">
        <f t="shared" si="5"/>
        <v>Dark</v>
      </c>
      <c r="R77" t="str">
        <f>_xlfn.XLOOKUP(tbl_orders[[#This Row],[Customer ID]],'Customer Data'!$A$1:$A$1001,'Customer Data'!$H$1:$H$1001,,0)</f>
        <v>Yes</v>
      </c>
    </row>
    <row r="78" spans="1:18" x14ac:dyDescent="0.2">
      <c r="A78" s="2" t="s">
        <v>771</v>
      </c>
      <c r="B78" s="2" t="str">
        <f>TEXT(tbl_orders[[#This Row],[Order Date]],"mmm")</f>
        <v>Jan</v>
      </c>
      <c r="C78" s="2" t="str">
        <f>TEXT(tbl_orders[[#This Row],[Order Date]],"yyyy")</f>
        <v>2020</v>
      </c>
      <c r="D78" s="3">
        <v>43855</v>
      </c>
      <c r="E78" s="2" t="s">
        <v>772</v>
      </c>
      <c r="F78" t="s">
        <v>4305</v>
      </c>
      <c r="G78" s="2">
        <v>1</v>
      </c>
      <c r="H78" s="2" t="str">
        <f>_xlfn.XLOOKUP(E78,'Customer Data'!$A$1:$A$1001,'Customer Data'!$B$1:$B$1001,,0)</f>
        <v>Melania Beadle</v>
      </c>
      <c r="I78" s="2" t="str">
        <f>IF(_xlfn.XLOOKUP(E78,'Customer Data'!$A$1:$A$1001,'Customer Data'!$C$1:$C$1001,,0)=0,"",_xlfn.XLOOKUP(E78,'Customer Data'!$A$1:$A$1001,'Customer Data'!$C$1:$C$1001,,0))</f>
        <v/>
      </c>
      <c r="J78" s="2" t="str">
        <f>_xlfn.XLOOKUP(E78,'Customer Data'!$A$1:$A$1001,'Customer Data'!$F$1:$F$1001,,0)</f>
        <v>Brazil</v>
      </c>
      <c r="K78" t="str">
        <f>INDEX('Product Data'!$A$1:$G$49,MATCH('Order Data'!$F78,'Product Data'!$A$1:$A$49,0),MATCH('Order Data'!K$1,'Product Data'!$A$1:$G$1,0))</f>
        <v>Rob</v>
      </c>
      <c r="L78" t="str">
        <f>INDEX('Product Data'!$A$1:$G$49,MATCH('Order Data'!$F78,'Product Data'!$A$1:$A$49,0),MATCH('Order Data'!L$1,'Product Data'!$A$1:$G$1,0))</f>
        <v>L</v>
      </c>
      <c r="M78" s="4">
        <f>INDEX('Product Data'!$A$1:$G$49,MATCH('Order Data'!$F78,'Product Data'!$A$1:$A$49,0),MATCH('Order Data'!M$1,'Product Data'!$A$1:$G$1,0))</f>
        <v>0.2</v>
      </c>
      <c r="N78" s="5">
        <f>INDEX('Product Data'!$A$1:$G$49,MATCH('Order Data'!$F78,'Product Data'!$A$1:$A$49,0),MATCH('Order Data'!N$1,'Product Data'!$A$1:$G$1,0))</f>
        <v>3.5849999999999995</v>
      </c>
      <c r="O78" s="5">
        <f t="shared" si="3"/>
        <v>3.5849999999999995</v>
      </c>
      <c r="P78" t="str">
        <f t="shared" si="4"/>
        <v>Robusta</v>
      </c>
      <c r="Q78" t="str">
        <f t="shared" si="5"/>
        <v>Light</v>
      </c>
      <c r="R78" t="str">
        <f>_xlfn.XLOOKUP(tbl_orders[[#This Row],[Customer ID]],'Customer Data'!$A$1:$A$1001,'Customer Data'!$H$1:$H$1001,,0)</f>
        <v>Yes</v>
      </c>
    </row>
    <row r="79" spans="1:18" x14ac:dyDescent="0.2">
      <c r="A79" s="2" t="s">
        <v>774</v>
      </c>
      <c r="B79" s="2" t="str">
        <f>TEXT(tbl_orders[[#This Row],[Order Date]],"mmm")</f>
        <v>May</v>
      </c>
      <c r="C79" s="2" t="str">
        <f>TEXT(tbl_orders[[#This Row],[Order Date]],"yyyy")</f>
        <v>2019</v>
      </c>
      <c r="D79" s="3">
        <v>43594</v>
      </c>
      <c r="E79" s="2" t="s">
        <v>775</v>
      </c>
      <c r="F79" t="s">
        <v>4280</v>
      </c>
      <c r="G79" s="2">
        <v>2</v>
      </c>
      <c r="H79" s="2" t="str">
        <f>_xlfn.XLOOKUP(E79,'Customer Data'!$A$1:$A$1001,'Customer Data'!$B$1:$B$1001,,0)</f>
        <v>Colene Elgey</v>
      </c>
      <c r="I79" s="2" t="str">
        <f>IF(_xlfn.XLOOKUP(E79,'Customer Data'!$A$1:$A$1001,'Customer Data'!$C$1:$C$1001,,0)=0,"",_xlfn.XLOOKUP(E79,'Customer Data'!$A$1:$A$1001,'Customer Data'!$C$1:$C$1001,,0))</f>
        <v>celgey25@webs.com</v>
      </c>
      <c r="J79" s="2" t="str">
        <f>_xlfn.XLOOKUP(E79,'Customer Data'!$A$1:$A$1001,'Customer Data'!$F$1:$F$1001,,0)</f>
        <v>United States</v>
      </c>
      <c r="K79" t="str">
        <f>INDEX('Product Data'!$A$1:$G$49,MATCH('Order Data'!$F79,'Product Data'!$A$1:$A$49,0),MATCH('Order Data'!K$1,'Product Data'!$A$1:$G$1,0))</f>
        <v>Exc</v>
      </c>
      <c r="L79" t="str">
        <f>INDEX('Product Data'!$A$1:$G$49,MATCH('Order Data'!$F79,'Product Data'!$A$1:$A$49,0),MATCH('Order Data'!L$1,'Product Data'!$A$1:$G$1,0))</f>
        <v>D</v>
      </c>
      <c r="M79" s="4">
        <f>INDEX('Product Data'!$A$1:$G$49,MATCH('Order Data'!$F79,'Product Data'!$A$1:$A$49,0),MATCH('Order Data'!M$1,'Product Data'!$A$1:$G$1,0))</f>
        <v>0.2</v>
      </c>
      <c r="N79" s="5">
        <f>INDEX('Product Data'!$A$1:$G$49,MATCH('Order Data'!$F79,'Product Data'!$A$1:$A$49,0),MATCH('Order Data'!N$1,'Product Data'!$A$1:$G$1,0))</f>
        <v>3.645</v>
      </c>
      <c r="O79" s="5">
        <f t="shared" si="3"/>
        <v>7.29</v>
      </c>
      <c r="P79" t="str">
        <f t="shared" si="4"/>
        <v>Excelsa</v>
      </c>
      <c r="Q79" t="str">
        <f t="shared" si="5"/>
        <v>Dark</v>
      </c>
      <c r="R79" t="str">
        <f>_xlfn.XLOOKUP(tbl_orders[[#This Row],[Customer ID]],'Customer Data'!$A$1:$A$1001,'Customer Data'!$H$1:$H$1001,,0)</f>
        <v>No</v>
      </c>
    </row>
    <row r="80" spans="1:18" x14ac:dyDescent="0.2">
      <c r="A80" s="2" t="s">
        <v>778</v>
      </c>
      <c r="B80" s="2" t="str">
        <f>TEXT(tbl_orders[[#This Row],[Order Date]],"mmm")</f>
        <v>Mar</v>
      </c>
      <c r="C80" s="2" t="str">
        <f>TEXT(tbl_orders[[#This Row],[Order Date]],"yyyy")</f>
        <v>2020</v>
      </c>
      <c r="D80" s="3">
        <v>43920</v>
      </c>
      <c r="E80" s="2" t="s">
        <v>779</v>
      </c>
      <c r="F80" t="s">
        <v>4284</v>
      </c>
      <c r="G80" s="2">
        <v>6</v>
      </c>
      <c r="H80" s="2" t="str">
        <f>_xlfn.XLOOKUP(E80,'Customer Data'!$A$1:$A$1001,'Customer Data'!$B$1:$B$1001,,0)</f>
        <v>Lothaire Mizzi</v>
      </c>
      <c r="I80" s="2" t="str">
        <f>IF(_xlfn.XLOOKUP(E80,'Customer Data'!$A$1:$A$1001,'Customer Data'!$C$1:$C$1001,,0)=0,"",_xlfn.XLOOKUP(E80,'Customer Data'!$A$1:$A$1001,'Customer Data'!$C$1:$C$1001,,0))</f>
        <v>lmizzi26@rakuten.co.jp</v>
      </c>
      <c r="J80" s="2" t="str">
        <f>_xlfn.XLOOKUP(E80,'Customer Data'!$A$1:$A$1001,'Customer Data'!$F$1:$F$1001,,0)</f>
        <v>United States</v>
      </c>
      <c r="K80" t="str">
        <f>INDEX('Product Data'!$A$1:$G$49,MATCH('Order Data'!$F80,'Product Data'!$A$1:$A$49,0),MATCH('Order Data'!K$1,'Product Data'!$A$1:$G$1,0))</f>
        <v>Ara</v>
      </c>
      <c r="L80" t="str">
        <f>INDEX('Product Data'!$A$1:$G$49,MATCH('Order Data'!$F80,'Product Data'!$A$1:$A$49,0),MATCH('Order Data'!L$1,'Product Data'!$A$1:$G$1,0))</f>
        <v>M</v>
      </c>
      <c r="M80" s="4">
        <f>INDEX('Product Data'!$A$1:$G$49,MATCH('Order Data'!$F80,'Product Data'!$A$1:$A$49,0),MATCH('Order Data'!M$1,'Product Data'!$A$1:$G$1,0))</f>
        <v>0.5</v>
      </c>
      <c r="N80" s="5">
        <f>INDEX('Product Data'!$A$1:$G$49,MATCH('Order Data'!$F80,'Product Data'!$A$1:$A$49,0),MATCH('Order Data'!N$1,'Product Data'!$A$1:$G$1,0))</f>
        <v>6.75</v>
      </c>
      <c r="O80" s="5">
        <f t="shared" si="3"/>
        <v>40.5</v>
      </c>
      <c r="P80" t="str">
        <f t="shared" si="4"/>
        <v>Arabica</v>
      </c>
      <c r="Q80" t="str">
        <f t="shared" si="5"/>
        <v>Medium</v>
      </c>
      <c r="R80" t="str">
        <f>_xlfn.XLOOKUP(tbl_orders[[#This Row],[Customer ID]],'Customer Data'!$A$1:$A$1001,'Customer Data'!$H$1:$H$1001,,0)</f>
        <v>Yes</v>
      </c>
    </row>
    <row r="81" spans="1:18" x14ac:dyDescent="0.2">
      <c r="A81" s="2" t="s">
        <v>782</v>
      </c>
      <c r="B81" s="2" t="str">
        <f>TEXT(tbl_orders[[#This Row],[Order Date]],"mmm")</f>
        <v>Mar</v>
      </c>
      <c r="C81" s="2" t="str">
        <f>TEXT(tbl_orders[[#This Row],[Order Date]],"yyyy")</f>
        <v>2022</v>
      </c>
      <c r="D81" s="3">
        <v>44633</v>
      </c>
      <c r="E81" s="2" t="s">
        <v>783</v>
      </c>
      <c r="F81" t="s">
        <v>4306</v>
      </c>
      <c r="G81" s="2">
        <v>2</v>
      </c>
      <c r="H81" s="2" t="str">
        <f>_xlfn.XLOOKUP(E81,'Customer Data'!$A$1:$A$1001,'Customer Data'!$B$1:$B$1001,,0)</f>
        <v>Cletis Giacomazzo</v>
      </c>
      <c r="I81" s="2" t="str">
        <f>IF(_xlfn.XLOOKUP(E81,'Customer Data'!$A$1:$A$1001,'Customer Data'!$C$1:$C$1001,,0)=0,"",_xlfn.XLOOKUP(E81,'Customer Data'!$A$1:$A$1001,'Customer Data'!$C$1:$C$1001,,0))</f>
        <v>cgiacomazzo27@jigsy.com</v>
      </c>
      <c r="J81" s="2" t="str">
        <f>_xlfn.XLOOKUP(E81,'Customer Data'!$A$1:$A$1001,'Customer Data'!$F$1:$F$1001,,0)</f>
        <v>China</v>
      </c>
      <c r="K81" t="str">
        <f>INDEX('Product Data'!$A$1:$G$49,MATCH('Order Data'!$F81,'Product Data'!$A$1:$A$49,0),MATCH('Order Data'!K$1,'Product Data'!$A$1:$G$1,0))</f>
        <v>Rob</v>
      </c>
      <c r="L81" t="str">
        <f>INDEX('Product Data'!$A$1:$G$49,MATCH('Order Data'!$F81,'Product Data'!$A$1:$A$49,0),MATCH('Order Data'!L$1,'Product Data'!$A$1:$G$1,0))</f>
        <v>L</v>
      </c>
      <c r="M81" s="4">
        <f>INDEX('Product Data'!$A$1:$G$49,MATCH('Order Data'!$F81,'Product Data'!$A$1:$A$49,0),MATCH('Order Data'!M$1,'Product Data'!$A$1:$G$1,0))</f>
        <v>1</v>
      </c>
      <c r="N81" s="5">
        <f>INDEX('Product Data'!$A$1:$G$49,MATCH('Order Data'!$F81,'Product Data'!$A$1:$A$49,0),MATCH('Order Data'!N$1,'Product Data'!$A$1:$G$1,0))</f>
        <v>11.95</v>
      </c>
      <c r="O81" s="5">
        <f t="shared" si="3"/>
        <v>23.9</v>
      </c>
      <c r="P81" t="str">
        <f t="shared" si="4"/>
        <v>Robusta</v>
      </c>
      <c r="Q81" t="str">
        <f t="shared" si="5"/>
        <v>Light</v>
      </c>
      <c r="R81" t="str">
        <f>_xlfn.XLOOKUP(tbl_orders[[#This Row],[Customer ID]],'Customer Data'!$A$1:$A$1001,'Customer Data'!$H$1:$H$1001,,0)</f>
        <v>No</v>
      </c>
    </row>
    <row r="82" spans="1:18" x14ac:dyDescent="0.2">
      <c r="A82" s="2" t="s">
        <v>786</v>
      </c>
      <c r="B82" s="2" t="str">
        <f>TEXT(tbl_orders[[#This Row],[Order Date]],"mmm")</f>
        <v>Apr</v>
      </c>
      <c r="C82" s="2" t="str">
        <f>TEXT(tbl_orders[[#This Row],[Order Date]],"yyyy")</f>
        <v>2019</v>
      </c>
      <c r="D82" s="3">
        <v>43572</v>
      </c>
      <c r="E82" s="2" t="s">
        <v>787</v>
      </c>
      <c r="F82" t="s">
        <v>4307</v>
      </c>
      <c r="G82" s="2">
        <v>5</v>
      </c>
      <c r="H82" s="2" t="str">
        <f>_xlfn.XLOOKUP(E82,'Customer Data'!$A$1:$A$1001,'Customer Data'!$B$1:$B$1001,,0)</f>
        <v>Ami Arnow</v>
      </c>
      <c r="I82" s="2" t="str">
        <f>IF(_xlfn.XLOOKUP(E82,'Customer Data'!$A$1:$A$1001,'Customer Data'!$C$1:$C$1001,,0)=0,"",_xlfn.XLOOKUP(E82,'Customer Data'!$A$1:$A$1001,'Customer Data'!$C$1:$C$1001,,0))</f>
        <v>aarnow28@arizona.edu</v>
      </c>
      <c r="J82" s="2" t="str">
        <f>_xlfn.XLOOKUP(E82,'Customer Data'!$A$1:$A$1001,'Customer Data'!$F$1:$F$1001,,0)</f>
        <v>Brazil</v>
      </c>
      <c r="K82" t="str">
        <f>INDEX('Product Data'!$A$1:$G$49,MATCH('Order Data'!$F82,'Product Data'!$A$1:$A$49,0),MATCH('Order Data'!K$1,'Product Data'!$A$1:$G$1,0))</f>
        <v>Ara</v>
      </c>
      <c r="L82" t="str">
        <f>INDEX('Product Data'!$A$1:$G$49,MATCH('Order Data'!$F82,'Product Data'!$A$1:$A$49,0),MATCH('Order Data'!L$1,'Product Data'!$A$1:$G$1,0))</f>
        <v>L</v>
      </c>
      <c r="M82" s="4">
        <f>INDEX('Product Data'!$A$1:$G$49,MATCH('Order Data'!$F82,'Product Data'!$A$1:$A$49,0),MATCH('Order Data'!M$1,'Product Data'!$A$1:$G$1,0))</f>
        <v>0.5</v>
      </c>
      <c r="N82" s="5">
        <f>INDEX('Product Data'!$A$1:$G$49,MATCH('Order Data'!$F82,'Product Data'!$A$1:$A$49,0),MATCH('Order Data'!N$1,'Product Data'!$A$1:$G$1,0))</f>
        <v>7.77</v>
      </c>
      <c r="O82" s="5">
        <f t="shared" si="3"/>
        <v>38.849999999999994</v>
      </c>
      <c r="P82" t="str">
        <f t="shared" si="4"/>
        <v>Arabica</v>
      </c>
      <c r="Q82" t="str">
        <f t="shared" si="5"/>
        <v>Light</v>
      </c>
      <c r="R82" t="str">
        <f>_xlfn.XLOOKUP(tbl_orders[[#This Row],[Customer ID]],'Customer Data'!$A$1:$A$1001,'Customer Data'!$H$1:$H$1001,,0)</f>
        <v>Yes</v>
      </c>
    </row>
    <row r="83" spans="1:18" x14ac:dyDescent="0.2">
      <c r="A83" s="2" t="s">
        <v>790</v>
      </c>
      <c r="B83" s="2" t="str">
        <f>TEXT(tbl_orders[[#This Row],[Order Date]],"mmm")</f>
        <v>Oct</v>
      </c>
      <c r="C83" s="2" t="str">
        <f>TEXT(tbl_orders[[#This Row],[Order Date]],"yyyy")</f>
        <v>2019</v>
      </c>
      <c r="D83" s="3">
        <v>43763</v>
      </c>
      <c r="E83" s="2" t="s">
        <v>791</v>
      </c>
      <c r="F83" t="s">
        <v>4291</v>
      </c>
      <c r="G83" s="2">
        <v>3</v>
      </c>
      <c r="H83" s="2" t="str">
        <f>_xlfn.XLOOKUP(E83,'Customer Data'!$A$1:$A$1001,'Customer Data'!$B$1:$B$1001,,0)</f>
        <v>Sheppard Yann</v>
      </c>
      <c r="I83" s="2" t="str">
        <f>IF(_xlfn.XLOOKUP(E83,'Customer Data'!$A$1:$A$1001,'Customer Data'!$C$1:$C$1001,,0)=0,"",_xlfn.XLOOKUP(E83,'Customer Data'!$A$1:$A$1001,'Customer Data'!$C$1:$C$1001,,0))</f>
        <v>syann29@senate.gov</v>
      </c>
      <c r="J83" s="2" t="str">
        <f>_xlfn.XLOOKUP(E83,'Customer Data'!$A$1:$A$1001,'Customer Data'!$F$1:$F$1001,,0)</f>
        <v>United States</v>
      </c>
      <c r="K83" t="str">
        <f>INDEX('Product Data'!$A$1:$G$49,MATCH('Order Data'!$F83,'Product Data'!$A$1:$A$49,0),MATCH('Order Data'!K$1,'Product Data'!$A$1:$G$1,0))</f>
        <v>Lib</v>
      </c>
      <c r="L83" t="str">
        <f>INDEX('Product Data'!$A$1:$G$49,MATCH('Order Data'!$F83,'Product Data'!$A$1:$A$49,0),MATCH('Order Data'!L$1,'Product Data'!$A$1:$G$1,0))</f>
        <v>L</v>
      </c>
      <c r="M83" s="4">
        <f>INDEX('Product Data'!$A$1:$G$49,MATCH('Order Data'!$F83,'Product Data'!$A$1:$A$49,0),MATCH('Order Data'!M$1,'Product Data'!$A$1:$G$1,0))</f>
        <v>2.5</v>
      </c>
      <c r="N83" s="5">
        <f>INDEX('Product Data'!$A$1:$G$49,MATCH('Order Data'!$F83,'Product Data'!$A$1:$A$49,0),MATCH('Order Data'!N$1,'Product Data'!$A$1:$G$1,0))</f>
        <v>36.454999999999998</v>
      </c>
      <c r="O83" s="5">
        <f t="shared" si="3"/>
        <v>109.36499999999999</v>
      </c>
      <c r="P83" t="str">
        <f t="shared" si="4"/>
        <v>Liberica</v>
      </c>
      <c r="Q83" t="str">
        <f t="shared" si="5"/>
        <v>Light</v>
      </c>
      <c r="R83" t="str">
        <f>_xlfn.XLOOKUP(tbl_orders[[#This Row],[Customer ID]],'Customer Data'!$A$1:$A$1001,'Customer Data'!$H$1:$H$1001,,0)</f>
        <v>Yes</v>
      </c>
    </row>
    <row r="84" spans="1:18" x14ac:dyDescent="0.2">
      <c r="A84" s="2" t="s">
        <v>794</v>
      </c>
      <c r="B84" s="2" t="str">
        <f>TEXT(tbl_orders[[#This Row],[Order Date]],"mmm")</f>
        <v>Sep</v>
      </c>
      <c r="C84" s="2" t="str">
        <f>TEXT(tbl_orders[[#This Row],[Order Date]],"yyyy")</f>
        <v>2019</v>
      </c>
      <c r="D84" s="3">
        <v>43721</v>
      </c>
      <c r="E84" s="2" t="s">
        <v>795</v>
      </c>
      <c r="F84" t="s">
        <v>4308</v>
      </c>
      <c r="G84" s="2">
        <v>3</v>
      </c>
      <c r="H84" s="2" t="str">
        <f>_xlfn.XLOOKUP(E84,'Customer Data'!$A$1:$A$1001,'Customer Data'!$B$1:$B$1001,,0)</f>
        <v>Bunny Naulls</v>
      </c>
      <c r="I84" s="2" t="str">
        <f>IF(_xlfn.XLOOKUP(E84,'Customer Data'!$A$1:$A$1001,'Customer Data'!$C$1:$C$1001,,0)=0,"",_xlfn.XLOOKUP(E84,'Customer Data'!$A$1:$A$1001,'Customer Data'!$C$1:$C$1001,,0))</f>
        <v>bnaulls2a@tiny.cc</v>
      </c>
      <c r="J84" s="2" t="str">
        <f>_xlfn.XLOOKUP(E84,'Customer Data'!$A$1:$A$1001,'Customer Data'!$F$1:$F$1001,,0)</f>
        <v>Brazil</v>
      </c>
      <c r="K84" t="str">
        <f>INDEX('Product Data'!$A$1:$G$49,MATCH('Order Data'!$F84,'Product Data'!$A$1:$A$49,0),MATCH('Order Data'!K$1,'Product Data'!$A$1:$G$1,0))</f>
        <v>Lib</v>
      </c>
      <c r="L84" t="str">
        <f>INDEX('Product Data'!$A$1:$G$49,MATCH('Order Data'!$F84,'Product Data'!$A$1:$A$49,0),MATCH('Order Data'!L$1,'Product Data'!$A$1:$G$1,0))</f>
        <v>M</v>
      </c>
      <c r="M84" s="4">
        <f>INDEX('Product Data'!$A$1:$G$49,MATCH('Order Data'!$F84,'Product Data'!$A$1:$A$49,0),MATCH('Order Data'!M$1,'Product Data'!$A$1:$G$1,0))</f>
        <v>2.5</v>
      </c>
      <c r="N84" s="5">
        <f>INDEX('Product Data'!$A$1:$G$49,MATCH('Order Data'!$F84,'Product Data'!$A$1:$A$49,0),MATCH('Order Data'!N$1,'Product Data'!$A$1:$G$1,0))</f>
        <v>33.464999999999996</v>
      </c>
      <c r="O84" s="5">
        <f t="shared" si="3"/>
        <v>100.39499999999998</v>
      </c>
      <c r="P84" t="str">
        <f t="shared" si="4"/>
        <v>Liberica</v>
      </c>
      <c r="Q84" t="str">
        <f t="shared" si="5"/>
        <v>Medium</v>
      </c>
      <c r="R84" t="str">
        <f>_xlfn.XLOOKUP(tbl_orders[[#This Row],[Customer ID]],'Customer Data'!$A$1:$A$1001,'Customer Data'!$H$1:$H$1001,,0)</f>
        <v>Yes</v>
      </c>
    </row>
    <row r="85" spans="1:18" x14ac:dyDescent="0.2">
      <c r="A85" s="2" t="s">
        <v>798</v>
      </c>
      <c r="B85" s="2" t="str">
        <f>TEXT(tbl_orders[[#This Row],[Order Date]],"mmm")</f>
        <v>Apr</v>
      </c>
      <c r="C85" s="2" t="str">
        <f>TEXT(tbl_orders[[#This Row],[Order Date]],"yyyy")</f>
        <v>2020</v>
      </c>
      <c r="D85" s="3">
        <v>43933</v>
      </c>
      <c r="E85" s="2" t="s">
        <v>799</v>
      </c>
      <c r="F85" t="s">
        <v>4276</v>
      </c>
      <c r="G85" s="2">
        <v>4</v>
      </c>
      <c r="H85" s="2" t="str">
        <f>_xlfn.XLOOKUP(E85,'Customer Data'!$A$1:$A$1001,'Customer Data'!$B$1:$B$1001,,0)</f>
        <v>Hally Lorait</v>
      </c>
      <c r="I85" s="2" t="str">
        <f>IF(_xlfn.XLOOKUP(E85,'Customer Data'!$A$1:$A$1001,'Customer Data'!$C$1:$C$1001,,0)=0,"",_xlfn.XLOOKUP(E85,'Customer Data'!$A$1:$A$1001,'Customer Data'!$C$1:$C$1001,,0))</f>
        <v/>
      </c>
      <c r="J85" s="2" t="str">
        <f>_xlfn.XLOOKUP(E85,'Customer Data'!$A$1:$A$1001,'Customer Data'!$F$1:$F$1001,,0)</f>
        <v>China</v>
      </c>
      <c r="K85" t="str">
        <f>INDEX('Product Data'!$A$1:$G$49,MATCH('Order Data'!$F85,'Product Data'!$A$1:$A$49,0),MATCH('Order Data'!K$1,'Product Data'!$A$1:$G$1,0))</f>
        <v>Rob</v>
      </c>
      <c r="L85" t="str">
        <f>INDEX('Product Data'!$A$1:$G$49,MATCH('Order Data'!$F85,'Product Data'!$A$1:$A$49,0),MATCH('Order Data'!L$1,'Product Data'!$A$1:$G$1,0))</f>
        <v>D</v>
      </c>
      <c r="M85" s="4">
        <f>INDEX('Product Data'!$A$1:$G$49,MATCH('Order Data'!$F85,'Product Data'!$A$1:$A$49,0),MATCH('Order Data'!M$1,'Product Data'!$A$1:$G$1,0))</f>
        <v>2.5</v>
      </c>
      <c r="N85" s="5">
        <f>INDEX('Product Data'!$A$1:$G$49,MATCH('Order Data'!$F85,'Product Data'!$A$1:$A$49,0),MATCH('Order Data'!N$1,'Product Data'!$A$1:$G$1,0))</f>
        <v>20.584999999999997</v>
      </c>
      <c r="O85" s="5">
        <f t="shared" si="3"/>
        <v>82.339999999999989</v>
      </c>
      <c r="P85" t="str">
        <f t="shared" si="4"/>
        <v>Robusta</v>
      </c>
      <c r="Q85" t="str">
        <f t="shared" si="5"/>
        <v>Dark</v>
      </c>
      <c r="R85" t="str">
        <f>_xlfn.XLOOKUP(tbl_orders[[#This Row],[Customer ID]],'Customer Data'!$A$1:$A$1001,'Customer Data'!$H$1:$H$1001,,0)</f>
        <v>Yes</v>
      </c>
    </row>
    <row r="86" spans="1:18" x14ac:dyDescent="0.2">
      <c r="A86" s="2" t="s">
        <v>801</v>
      </c>
      <c r="B86" s="2" t="str">
        <f>TEXT(tbl_orders[[#This Row],[Order Date]],"mmm")</f>
        <v>Nov</v>
      </c>
      <c r="C86" s="2" t="str">
        <f>TEXT(tbl_orders[[#This Row],[Order Date]],"yyyy")</f>
        <v>2019</v>
      </c>
      <c r="D86" s="3">
        <v>43783</v>
      </c>
      <c r="E86" s="2" t="s">
        <v>802</v>
      </c>
      <c r="F86" t="s">
        <v>4288</v>
      </c>
      <c r="G86" s="2">
        <v>1</v>
      </c>
      <c r="H86" s="2" t="str">
        <f>_xlfn.XLOOKUP(E86,'Customer Data'!$A$1:$A$1001,'Customer Data'!$B$1:$B$1001,,0)</f>
        <v>Zaccaria Sherewood</v>
      </c>
      <c r="I86" s="2" t="str">
        <f>IF(_xlfn.XLOOKUP(E86,'Customer Data'!$A$1:$A$1001,'Customer Data'!$C$1:$C$1001,,0)=0,"",_xlfn.XLOOKUP(E86,'Customer Data'!$A$1:$A$1001,'Customer Data'!$C$1:$C$1001,,0))</f>
        <v>zsherewood2c@apache.org</v>
      </c>
      <c r="J86" s="2" t="str">
        <f>_xlfn.XLOOKUP(E86,'Customer Data'!$A$1:$A$1001,'Customer Data'!$F$1:$F$1001,,0)</f>
        <v>United States</v>
      </c>
      <c r="K86" t="str">
        <f>INDEX('Product Data'!$A$1:$G$49,MATCH('Order Data'!$F86,'Product Data'!$A$1:$A$49,0),MATCH('Order Data'!K$1,'Product Data'!$A$1:$G$1,0))</f>
        <v>Lib</v>
      </c>
      <c r="L86" t="str">
        <f>INDEX('Product Data'!$A$1:$G$49,MATCH('Order Data'!$F86,'Product Data'!$A$1:$A$49,0),MATCH('Order Data'!L$1,'Product Data'!$A$1:$G$1,0))</f>
        <v>L</v>
      </c>
      <c r="M86" s="4">
        <f>INDEX('Product Data'!$A$1:$G$49,MATCH('Order Data'!$F86,'Product Data'!$A$1:$A$49,0),MATCH('Order Data'!M$1,'Product Data'!$A$1:$G$1,0))</f>
        <v>0.5</v>
      </c>
      <c r="N86" s="5">
        <f>INDEX('Product Data'!$A$1:$G$49,MATCH('Order Data'!$F86,'Product Data'!$A$1:$A$49,0),MATCH('Order Data'!N$1,'Product Data'!$A$1:$G$1,0))</f>
        <v>9.51</v>
      </c>
      <c r="O86" s="5">
        <f t="shared" si="3"/>
        <v>9.51</v>
      </c>
      <c r="P86" t="str">
        <f t="shared" si="4"/>
        <v>Liberica</v>
      </c>
      <c r="Q86" t="str">
        <f t="shared" si="5"/>
        <v>Light</v>
      </c>
      <c r="R86" t="str">
        <f>_xlfn.XLOOKUP(tbl_orders[[#This Row],[Customer ID]],'Customer Data'!$A$1:$A$1001,'Customer Data'!$H$1:$H$1001,,0)</f>
        <v>No</v>
      </c>
    </row>
    <row r="87" spans="1:18" x14ac:dyDescent="0.2">
      <c r="A87" s="2" t="s">
        <v>805</v>
      </c>
      <c r="B87" s="2" t="str">
        <f>TEXT(tbl_orders[[#This Row],[Order Date]],"mmm")</f>
        <v>Jul</v>
      </c>
      <c r="C87" s="2" t="str">
        <f>TEXT(tbl_orders[[#This Row],[Order Date]],"yyyy")</f>
        <v>2019</v>
      </c>
      <c r="D87" s="3">
        <v>43664</v>
      </c>
      <c r="E87" s="2" t="s">
        <v>806</v>
      </c>
      <c r="F87" t="s">
        <v>4309</v>
      </c>
      <c r="G87" s="2">
        <v>3</v>
      </c>
      <c r="H87" s="2" t="str">
        <f>_xlfn.XLOOKUP(E87,'Customer Data'!$A$1:$A$1001,'Customer Data'!$B$1:$B$1001,,0)</f>
        <v>Jeffrey Dufaire</v>
      </c>
      <c r="I87" s="2" t="str">
        <f>IF(_xlfn.XLOOKUP(E87,'Customer Data'!$A$1:$A$1001,'Customer Data'!$C$1:$C$1001,,0)=0,"",_xlfn.XLOOKUP(E87,'Customer Data'!$A$1:$A$1001,'Customer Data'!$C$1:$C$1001,,0))</f>
        <v>jdufaire2d@fc2.com</v>
      </c>
      <c r="J87" s="2" t="str">
        <f>_xlfn.XLOOKUP(E87,'Customer Data'!$A$1:$A$1001,'Customer Data'!$F$1:$F$1001,,0)</f>
        <v>Brazil</v>
      </c>
      <c r="K87" t="str">
        <f>INDEX('Product Data'!$A$1:$G$49,MATCH('Order Data'!$F87,'Product Data'!$A$1:$A$49,0),MATCH('Order Data'!K$1,'Product Data'!$A$1:$G$1,0))</f>
        <v>Ara</v>
      </c>
      <c r="L87" t="str">
        <f>INDEX('Product Data'!$A$1:$G$49,MATCH('Order Data'!$F87,'Product Data'!$A$1:$A$49,0),MATCH('Order Data'!L$1,'Product Data'!$A$1:$G$1,0))</f>
        <v>L</v>
      </c>
      <c r="M87" s="4">
        <f>INDEX('Product Data'!$A$1:$G$49,MATCH('Order Data'!$F87,'Product Data'!$A$1:$A$49,0),MATCH('Order Data'!M$1,'Product Data'!$A$1:$G$1,0))</f>
        <v>2.5</v>
      </c>
      <c r="N87" s="5">
        <f>INDEX('Product Data'!$A$1:$G$49,MATCH('Order Data'!$F87,'Product Data'!$A$1:$A$49,0),MATCH('Order Data'!N$1,'Product Data'!$A$1:$G$1,0))</f>
        <v>29.784999999999997</v>
      </c>
      <c r="O87" s="5">
        <f t="shared" si="3"/>
        <v>89.35499999999999</v>
      </c>
      <c r="P87" t="str">
        <f t="shared" si="4"/>
        <v>Arabica</v>
      </c>
      <c r="Q87" t="str">
        <f t="shared" si="5"/>
        <v>Light</v>
      </c>
      <c r="R87" t="str">
        <f>_xlfn.XLOOKUP(tbl_orders[[#This Row],[Customer ID]],'Customer Data'!$A$1:$A$1001,'Customer Data'!$H$1:$H$1001,,0)</f>
        <v>No</v>
      </c>
    </row>
    <row r="88" spans="1:18" x14ac:dyDescent="0.2">
      <c r="A88" s="2" t="s">
        <v>805</v>
      </c>
      <c r="B88" s="2" t="str">
        <f>TEXT(tbl_orders[[#This Row],[Order Date]],"mmm")</f>
        <v>Jul</v>
      </c>
      <c r="C88" s="2" t="str">
        <f>TEXT(tbl_orders[[#This Row],[Order Date]],"yyyy")</f>
        <v>2019</v>
      </c>
      <c r="D88" s="3">
        <v>43664</v>
      </c>
      <c r="E88" s="2" t="s">
        <v>806</v>
      </c>
      <c r="F88" t="s">
        <v>4281</v>
      </c>
      <c r="G88" s="2">
        <v>4</v>
      </c>
      <c r="H88" s="2" t="str">
        <f>_xlfn.XLOOKUP(E88,'Customer Data'!$A$1:$A$1001,'Customer Data'!$B$1:$B$1001,,0)</f>
        <v>Jeffrey Dufaire</v>
      </c>
      <c r="I88" s="2" t="str">
        <f>IF(_xlfn.XLOOKUP(E88,'Customer Data'!$A$1:$A$1001,'Customer Data'!$C$1:$C$1001,,0)=0,"",_xlfn.XLOOKUP(E88,'Customer Data'!$A$1:$A$1001,'Customer Data'!$C$1:$C$1001,,0))</f>
        <v>jdufaire2d@fc2.com</v>
      </c>
      <c r="J88" s="2" t="str">
        <f>_xlfn.XLOOKUP(E88,'Customer Data'!$A$1:$A$1001,'Customer Data'!$F$1:$F$1001,,0)</f>
        <v>Brazil</v>
      </c>
      <c r="K88" t="str">
        <f>INDEX('Product Data'!$A$1:$G$49,MATCH('Order Data'!$F88,'Product Data'!$A$1:$A$49,0),MATCH('Order Data'!K$1,'Product Data'!$A$1:$G$1,0))</f>
        <v>Ara</v>
      </c>
      <c r="L88" t="str">
        <f>INDEX('Product Data'!$A$1:$G$49,MATCH('Order Data'!$F88,'Product Data'!$A$1:$A$49,0),MATCH('Order Data'!L$1,'Product Data'!$A$1:$G$1,0))</f>
        <v>D</v>
      </c>
      <c r="M88" s="4">
        <f>INDEX('Product Data'!$A$1:$G$49,MATCH('Order Data'!$F88,'Product Data'!$A$1:$A$49,0),MATCH('Order Data'!M$1,'Product Data'!$A$1:$G$1,0))</f>
        <v>0.2</v>
      </c>
      <c r="N88" s="5">
        <f>INDEX('Product Data'!$A$1:$G$49,MATCH('Order Data'!$F88,'Product Data'!$A$1:$A$49,0),MATCH('Order Data'!N$1,'Product Data'!$A$1:$G$1,0))</f>
        <v>2.9849999999999999</v>
      </c>
      <c r="O88" s="5">
        <f t="shared" si="3"/>
        <v>11.94</v>
      </c>
      <c r="P88" t="str">
        <f t="shared" si="4"/>
        <v>Arabica</v>
      </c>
      <c r="Q88" t="str">
        <f t="shared" si="5"/>
        <v>Dark</v>
      </c>
      <c r="R88" t="str">
        <f>_xlfn.XLOOKUP(tbl_orders[[#This Row],[Customer ID]],'Customer Data'!$A$1:$A$1001,'Customer Data'!$H$1:$H$1001,,0)</f>
        <v>No</v>
      </c>
    </row>
    <row r="89" spans="1:18" x14ac:dyDescent="0.2">
      <c r="A89" s="2" t="s">
        <v>812</v>
      </c>
      <c r="B89" s="2" t="str">
        <f>TEXT(tbl_orders[[#This Row],[Order Date]],"mmm")</f>
        <v>Apr</v>
      </c>
      <c r="C89" s="2" t="str">
        <f>TEXT(tbl_orders[[#This Row],[Order Date]],"yyyy")</f>
        <v>2021</v>
      </c>
      <c r="D89" s="3">
        <v>44289</v>
      </c>
      <c r="E89" s="2" t="s">
        <v>813</v>
      </c>
      <c r="F89" t="s">
        <v>4282</v>
      </c>
      <c r="G89" s="2">
        <v>3</v>
      </c>
      <c r="H89" s="2" t="str">
        <f>_xlfn.XLOOKUP(E89,'Customer Data'!$A$1:$A$1001,'Customer Data'!$B$1:$B$1001,,0)</f>
        <v>Beitris Keaveney</v>
      </c>
      <c r="I89" s="2" t="str">
        <f>IF(_xlfn.XLOOKUP(E89,'Customer Data'!$A$1:$A$1001,'Customer Data'!$C$1:$C$1001,,0)=0,"",_xlfn.XLOOKUP(E89,'Customer Data'!$A$1:$A$1001,'Customer Data'!$C$1:$C$1001,,0))</f>
        <v>bkeaveney2f@netlog.com</v>
      </c>
      <c r="J89" s="2" t="str">
        <f>_xlfn.XLOOKUP(E89,'Customer Data'!$A$1:$A$1001,'Customer Data'!$F$1:$F$1001,,0)</f>
        <v>United States</v>
      </c>
      <c r="K89" t="str">
        <f>INDEX('Product Data'!$A$1:$G$49,MATCH('Order Data'!$F89,'Product Data'!$A$1:$A$49,0),MATCH('Order Data'!K$1,'Product Data'!$A$1:$G$1,0))</f>
        <v>Ara</v>
      </c>
      <c r="L89" t="str">
        <f>INDEX('Product Data'!$A$1:$G$49,MATCH('Order Data'!$F89,'Product Data'!$A$1:$A$49,0),MATCH('Order Data'!L$1,'Product Data'!$A$1:$G$1,0))</f>
        <v>M</v>
      </c>
      <c r="M89" s="4">
        <f>INDEX('Product Data'!$A$1:$G$49,MATCH('Order Data'!$F89,'Product Data'!$A$1:$A$49,0),MATCH('Order Data'!M$1,'Product Data'!$A$1:$G$1,0))</f>
        <v>1</v>
      </c>
      <c r="N89" s="5">
        <f>INDEX('Product Data'!$A$1:$G$49,MATCH('Order Data'!$F89,'Product Data'!$A$1:$A$49,0),MATCH('Order Data'!N$1,'Product Data'!$A$1:$G$1,0))</f>
        <v>11.25</v>
      </c>
      <c r="O89" s="5">
        <f t="shared" si="3"/>
        <v>33.75</v>
      </c>
      <c r="P89" t="str">
        <f t="shared" si="4"/>
        <v>Arabica</v>
      </c>
      <c r="Q89" t="str">
        <f t="shared" si="5"/>
        <v>Medium</v>
      </c>
      <c r="R89" t="str">
        <f>_xlfn.XLOOKUP(tbl_orders[[#This Row],[Customer ID]],'Customer Data'!$A$1:$A$1001,'Customer Data'!$H$1:$H$1001,,0)</f>
        <v>No</v>
      </c>
    </row>
    <row r="90" spans="1:18" x14ac:dyDescent="0.2">
      <c r="A90" s="2" t="s">
        <v>816</v>
      </c>
      <c r="B90" s="2" t="str">
        <f>TEXT(tbl_orders[[#This Row],[Order Date]],"mmm")</f>
        <v>Mar</v>
      </c>
      <c r="C90" s="2" t="str">
        <f>TEXT(tbl_orders[[#This Row],[Order Date]],"yyyy")</f>
        <v>2021</v>
      </c>
      <c r="D90" s="3">
        <v>44284</v>
      </c>
      <c r="E90" s="2" t="s">
        <v>817</v>
      </c>
      <c r="F90" t="s">
        <v>4306</v>
      </c>
      <c r="G90" s="2">
        <v>3</v>
      </c>
      <c r="H90" s="2" t="str">
        <f>_xlfn.XLOOKUP(E90,'Customer Data'!$A$1:$A$1001,'Customer Data'!$B$1:$B$1001,,0)</f>
        <v>Elna Grise</v>
      </c>
      <c r="I90" s="2" t="str">
        <f>IF(_xlfn.XLOOKUP(E90,'Customer Data'!$A$1:$A$1001,'Customer Data'!$C$1:$C$1001,,0)=0,"",_xlfn.XLOOKUP(E90,'Customer Data'!$A$1:$A$1001,'Customer Data'!$C$1:$C$1001,,0))</f>
        <v>egrise2g@cargocollective.com</v>
      </c>
      <c r="J90" s="2" t="str">
        <f>_xlfn.XLOOKUP(E90,'Customer Data'!$A$1:$A$1001,'Customer Data'!$F$1:$F$1001,,0)</f>
        <v>Brazil</v>
      </c>
      <c r="K90" t="str">
        <f>INDEX('Product Data'!$A$1:$G$49,MATCH('Order Data'!$F90,'Product Data'!$A$1:$A$49,0),MATCH('Order Data'!K$1,'Product Data'!$A$1:$G$1,0))</f>
        <v>Rob</v>
      </c>
      <c r="L90" t="str">
        <f>INDEX('Product Data'!$A$1:$G$49,MATCH('Order Data'!$F90,'Product Data'!$A$1:$A$49,0),MATCH('Order Data'!L$1,'Product Data'!$A$1:$G$1,0))</f>
        <v>L</v>
      </c>
      <c r="M90" s="4">
        <f>INDEX('Product Data'!$A$1:$G$49,MATCH('Order Data'!$F90,'Product Data'!$A$1:$A$49,0),MATCH('Order Data'!M$1,'Product Data'!$A$1:$G$1,0))</f>
        <v>1</v>
      </c>
      <c r="N90" s="5">
        <f>INDEX('Product Data'!$A$1:$G$49,MATCH('Order Data'!$F90,'Product Data'!$A$1:$A$49,0),MATCH('Order Data'!N$1,'Product Data'!$A$1:$G$1,0))</f>
        <v>11.95</v>
      </c>
      <c r="O90" s="5">
        <f t="shared" si="3"/>
        <v>35.849999999999994</v>
      </c>
      <c r="P90" t="str">
        <f t="shared" si="4"/>
        <v>Robusta</v>
      </c>
      <c r="Q90" t="str">
        <f t="shared" si="5"/>
        <v>Light</v>
      </c>
      <c r="R90" t="str">
        <f>_xlfn.XLOOKUP(tbl_orders[[#This Row],[Customer ID]],'Customer Data'!$A$1:$A$1001,'Customer Data'!$H$1:$H$1001,,0)</f>
        <v>No</v>
      </c>
    </row>
    <row r="91" spans="1:18" x14ac:dyDescent="0.2">
      <c r="A91" s="2" t="s">
        <v>820</v>
      </c>
      <c r="B91" s="2" t="str">
        <f>TEXT(tbl_orders[[#This Row],[Order Date]],"mmm")</f>
        <v>Dec</v>
      </c>
      <c r="C91" s="2" t="str">
        <f>TEXT(tbl_orders[[#This Row],[Order Date]],"yyyy")</f>
        <v>2021</v>
      </c>
      <c r="D91" s="3">
        <v>44545</v>
      </c>
      <c r="E91" s="2" t="s">
        <v>821</v>
      </c>
      <c r="F91" t="s">
        <v>4267</v>
      </c>
      <c r="G91" s="2">
        <v>6</v>
      </c>
      <c r="H91" s="2" t="str">
        <f>_xlfn.XLOOKUP(E91,'Customer Data'!$A$1:$A$1001,'Customer Data'!$B$1:$B$1001,,0)</f>
        <v>Torie Gottelier</v>
      </c>
      <c r="I91" s="2" t="str">
        <f>IF(_xlfn.XLOOKUP(E91,'Customer Data'!$A$1:$A$1001,'Customer Data'!$C$1:$C$1001,,0)=0,"",_xlfn.XLOOKUP(E91,'Customer Data'!$A$1:$A$1001,'Customer Data'!$C$1:$C$1001,,0))</f>
        <v>tgottelier2h@vistaprint.com</v>
      </c>
      <c r="J91" s="2" t="str">
        <f>_xlfn.XLOOKUP(E91,'Customer Data'!$A$1:$A$1001,'Customer Data'!$F$1:$F$1001,,0)</f>
        <v>United States</v>
      </c>
      <c r="K91" t="str">
        <f>INDEX('Product Data'!$A$1:$G$49,MATCH('Order Data'!$F91,'Product Data'!$A$1:$A$49,0),MATCH('Order Data'!K$1,'Product Data'!$A$1:$G$1,0))</f>
        <v>Ara</v>
      </c>
      <c r="L91" t="str">
        <f>INDEX('Product Data'!$A$1:$G$49,MATCH('Order Data'!$F91,'Product Data'!$A$1:$A$49,0),MATCH('Order Data'!L$1,'Product Data'!$A$1:$G$1,0))</f>
        <v>L</v>
      </c>
      <c r="M91" s="4">
        <f>INDEX('Product Data'!$A$1:$G$49,MATCH('Order Data'!$F91,'Product Data'!$A$1:$A$49,0),MATCH('Order Data'!M$1,'Product Data'!$A$1:$G$1,0))</f>
        <v>1</v>
      </c>
      <c r="N91" s="5">
        <f>INDEX('Product Data'!$A$1:$G$49,MATCH('Order Data'!$F91,'Product Data'!$A$1:$A$49,0),MATCH('Order Data'!N$1,'Product Data'!$A$1:$G$1,0))</f>
        <v>12.95</v>
      </c>
      <c r="O91" s="5">
        <f t="shared" si="3"/>
        <v>77.699999999999989</v>
      </c>
      <c r="P91" t="str">
        <f t="shared" si="4"/>
        <v>Arabica</v>
      </c>
      <c r="Q91" t="str">
        <f t="shared" si="5"/>
        <v>Light</v>
      </c>
      <c r="R91" t="str">
        <f>_xlfn.XLOOKUP(tbl_orders[[#This Row],[Customer ID]],'Customer Data'!$A$1:$A$1001,'Customer Data'!$H$1:$H$1001,,0)</f>
        <v>No</v>
      </c>
    </row>
    <row r="92" spans="1:18" x14ac:dyDescent="0.2">
      <c r="A92" s="2" t="s">
        <v>824</v>
      </c>
      <c r="B92" s="2" t="str">
        <f>TEXT(tbl_orders[[#This Row],[Order Date]],"mmm")</f>
        <v>May</v>
      </c>
      <c r="C92" s="2" t="str">
        <f>TEXT(tbl_orders[[#This Row],[Order Date]],"yyyy")</f>
        <v>2020</v>
      </c>
      <c r="D92" s="3">
        <v>43971</v>
      </c>
      <c r="E92" s="2" t="s">
        <v>825</v>
      </c>
      <c r="F92" t="s">
        <v>4267</v>
      </c>
      <c r="G92" s="2">
        <v>4</v>
      </c>
      <c r="H92" s="2" t="str">
        <f>_xlfn.XLOOKUP(E92,'Customer Data'!$A$1:$A$1001,'Customer Data'!$B$1:$B$1001,,0)</f>
        <v>Loydie Langlais</v>
      </c>
      <c r="I92" s="2" t="str">
        <f>IF(_xlfn.XLOOKUP(E92,'Customer Data'!$A$1:$A$1001,'Customer Data'!$C$1:$C$1001,,0)=0,"",_xlfn.XLOOKUP(E92,'Customer Data'!$A$1:$A$1001,'Customer Data'!$C$1:$C$1001,,0))</f>
        <v/>
      </c>
      <c r="J92" s="2" t="str">
        <f>_xlfn.XLOOKUP(E92,'Customer Data'!$A$1:$A$1001,'Customer Data'!$F$1:$F$1001,,0)</f>
        <v>China</v>
      </c>
      <c r="K92" t="str">
        <f>INDEX('Product Data'!$A$1:$G$49,MATCH('Order Data'!$F92,'Product Data'!$A$1:$A$49,0),MATCH('Order Data'!K$1,'Product Data'!$A$1:$G$1,0))</f>
        <v>Ara</v>
      </c>
      <c r="L92" t="str">
        <f>INDEX('Product Data'!$A$1:$G$49,MATCH('Order Data'!$F92,'Product Data'!$A$1:$A$49,0),MATCH('Order Data'!L$1,'Product Data'!$A$1:$G$1,0))</f>
        <v>L</v>
      </c>
      <c r="M92" s="4">
        <f>INDEX('Product Data'!$A$1:$G$49,MATCH('Order Data'!$F92,'Product Data'!$A$1:$A$49,0),MATCH('Order Data'!M$1,'Product Data'!$A$1:$G$1,0))</f>
        <v>1</v>
      </c>
      <c r="N92" s="5">
        <f>INDEX('Product Data'!$A$1:$G$49,MATCH('Order Data'!$F92,'Product Data'!$A$1:$A$49,0),MATCH('Order Data'!N$1,'Product Data'!$A$1:$G$1,0))</f>
        <v>12.95</v>
      </c>
      <c r="O92" s="5">
        <f t="shared" si="3"/>
        <v>51.8</v>
      </c>
      <c r="P92" t="str">
        <f t="shared" si="4"/>
        <v>Arabica</v>
      </c>
      <c r="Q92" t="str">
        <f t="shared" si="5"/>
        <v>Light</v>
      </c>
      <c r="R92" t="str">
        <f>_xlfn.XLOOKUP(tbl_orders[[#This Row],[Customer ID]],'Customer Data'!$A$1:$A$1001,'Customer Data'!$H$1:$H$1001,,0)</f>
        <v>Yes</v>
      </c>
    </row>
    <row r="93" spans="1:18" x14ac:dyDescent="0.2">
      <c r="A93" s="2" t="s">
        <v>827</v>
      </c>
      <c r="B93" s="2" t="str">
        <f>TEXT(tbl_orders[[#This Row],[Order Date]],"mmm")</f>
        <v>Nov</v>
      </c>
      <c r="C93" s="2" t="str">
        <f>TEXT(tbl_orders[[#This Row],[Order Date]],"yyyy")</f>
        <v>2020</v>
      </c>
      <c r="D93" s="3">
        <v>44137</v>
      </c>
      <c r="E93" s="2" t="s">
        <v>828</v>
      </c>
      <c r="F93" t="s">
        <v>4302</v>
      </c>
      <c r="G93" s="2">
        <v>4</v>
      </c>
      <c r="H93" s="2" t="str">
        <f>_xlfn.XLOOKUP(E93,'Customer Data'!$A$1:$A$1001,'Customer Data'!$B$1:$B$1001,,0)</f>
        <v>Adham Greenhead</v>
      </c>
      <c r="I93" s="2" t="str">
        <f>IF(_xlfn.XLOOKUP(E93,'Customer Data'!$A$1:$A$1001,'Customer Data'!$C$1:$C$1001,,0)=0,"",_xlfn.XLOOKUP(E93,'Customer Data'!$A$1:$A$1001,'Customer Data'!$C$1:$C$1001,,0))</f>
        <v>agreenhead2j@dailymail.co.uk</v>
      </c>
      <c r="J93" s="2" t="str">
        <f>_xlfn.XLOOKUP(E93,'Customer Data'!$A$1:$A$1001,'Customer Data'!$F$1:$F$1001,,0)</f>
        <v>United States</v>
      </c>
      <c r="K93" t="str">
        <f>INDEX('Product Data'!$A$1:$G$49,MATCH('Order Data'!$F93,'Product Data'!$A$1:$A$49,0),MATCH('Order Data'!K$1,'Product Data'!$A$1:$G$1,0))</f>
        <v>Ara</v>
      </c>
      <c r="L93" t="str">
        <f>INDEX('Product Data'!$A$1:$G$49,MATCH('Order Data'!$F93,'Product Data'!$A$1:$A$49,0),MATCH('Order Data'!L$1,'Product Data'!$A$1:$G$1,0))</f>
        <v>M</v>
      </c>
      <c r="M93" s="4">
        <f>INDEX('Product Data'!$A$1:$G$49,MATCH('Order Data'!$F93,'Product Data'!$A$1:$A$49,0),MATCH('Order Data'!M$1,'Product Data'!$A$1:$G$1,0))</f>
        <v>2.5</v>
      </c>
      <c r="N93" s="5">
        <f>INDEX('Product Data'!$A$1:$G$49,MATCH('Order Data'!$F93,'Product Data'!$A$1:$A$49,0),MATCH('Order Data'!N$1,'Product Data'!$A$1:$G$1,0))</f>
        <v>25.874999999999996</v>
      </c>
      <c r="O93" s="5">
        <f t="shared" si="3"/>
        <v>103.49999999999999</v>
      </c>
      <c r="P93" t="str">
        <f t="shared" si="4"/>
        <v>Arabica</v>
      </c>
      <c r="Q93" t="str">
        <f t="shared" si="5"/>
        <v>Medium</v>
      </c>
      <c r="R93" t="str">
        <f>_xlfn.XLOOKUP(tbl_orders[[#This Row],[Customer ID]],'Customer Data'!$A$1:$A$1001,'Customer Data'!$H$1:$H$1001,,0)</f>
        <v>No</v>
      </c>
    </row>
    <row r="94" spans="1:18" x14ac:dyDescent="0.2">
      <c r="A94" s="2" t="s">
        <v>831</v>
      </c>
      <c r="B94" s="2" t="str">
        <f>TEXT(tbl_orders[[#This Row],[Order Date]],"mmm")</f>
        <v>Jul</v>
      </c>
      <c r="C94" s="2" t="str">
        <f>TEXT(tbl_orders[[#This Row],[Order Date]],"yyyy")</f>
        <v>2020</v>
      </c>
      <c r="D94" s="3">
        <v>44037</v>
      </c>
      <c r="E94" s="2" t="s">
        <v>832</v>
      </c>
      <c r="F94" t="s">
        <v>4298</v>
      </c>
      <c r="G94" s="2">
        <v>3</v>
      </c>
      <c r="H94" s="2" t="str">
        <f>_xlfn.XLOOKUP(E94,'Customer Data'!$A$1:$A$1001,'Customer Data'!$B$1:$B$1001,,0)</f>
        <v>Hamish MacSherry</v>
      </c>
      <c r="I94" s="2" t="str">
        <f>IF(_xlfn.XLOOKUP(E94,'Customer Data'!$A$1:$A$1001,'Customer Data'!$C$1:$C$1001,,0)=0,"",_xlfn.XLOOKUP(E94,'Customer Data'!$A$1:$A$1001,'Customer Data'!$C$1:$C$1001,,0))</f>
        <v/>
      </c>
      <c r="J94" s="2" t="str">
        <f>_xlfn.XLOOKUP(E94,'Customer Data'!$A$1:$A$1001,'Customer Data'!$F$1:$F$1001,,0)</f>
        <v>China</v>
      </c>
      <c r="K94" t="str">
        <f>INDEX('Product Data'!$A$1:$G$49,MATCH('Order Data'!$F94,'Product Data'!$A$1:$A$49,0),MATCH('Order Data'!K$1,'Product Data'!$A$1:$G$1,0))</f>
        <v>Exc</v>
      </c>
      <c r="L94" t="str">
        <f>INDEX('Product Data'!$A$1:$G$49,MATCH('Order Data'!$F94,'Product Data'!$A$1:$A$49,0),MATCH('Order Data'!L$1,'Product Data'!$A$1:$G$1,0))</f>
        <v>L</v>
      </c>
      <c r="M94" s="4">
        <f>INDEX('Product Data'!$A$1:$G$49,MATCH('Order Data'!$F94,'Product Data'!$A$1:$A$49,0),MATCH('Order Data'!M$1,'Product Data'!$A$1:$G$1,0))</f>
        <v>1</v>
      </c>
      <c r="N94" s="5">
        <f>INDEX('Product Data'!$A$1:$G$49,MATCH('Order Data'!$F94,'Product Data'!$A$1:$A$49,0),MATCH('Order Data'!N$1,'Product Data'!$A$1:$G$1,0))</f>
        <v>14.85</v>
      </c>
      <c r="O94" s="5">
        <f t="shared" si="3"/>
        <v>44.55</v>
      </c>
      <c r="P94" t="str">
        <f t="shared" si="4"/>
        <v>Excelsa</v>
      </c>
      <c r="Q94" t="str">
        <f t="shared" si="5"/>
        <v>Light</v>
      </c>
      <c r="R94" t="str">
        <f>_xlfn.XLOOKUP(tbl_orders[[#This Row],[Customer ID]],'Customer Data'!$A$1:$A$1001,'Customer Data'!$H$1:$H$1001,,0)</f>
        <v>Yes</v>
      </c>
    </row>
    <row r="95" spans="1:18" x14ac:dyDescent="0.2">
      <c r="A95" s="2" t="s">
        <v>834</v>
      </c>
      <c r="B95" s="2" t="str">
        <f>TEXT(tbl_orders[[#This Row],[Order Date]],"mmm")</f>
        <v>Mar</v>
      </c>
      <c r="C95" s="2" t="str">
        <f>TEXT(tbl_orders[[#This Row],[Order Date]],"yyyy")</f>
        <v>2019</v>
      </c>
      <c r="D95" s="3">
        <v>43538</v>
      </c>
      <c r="E95" s="2" t="s">
        <v>835</v>
      </c>
      <c r="F95" t="s">
        <v>4303</v>
      </c>
      <c r="G95" s="2">
        <v>4</v>
      </c>
      <c r="H95" s="2" t="str">
        <f>_xlfn.XLOOKUP(E95,'Customer Data'!$A$1:$A$1001,'Customer Data'!$B$1:$B$1001,,0)</f>
        <v>Else Langcaster</v>
      </c>
      <c r="I95" s="2" t="str">
        <f>IF(_xlfn.XLOOKUP(E95,'Customer Data'!$A$1:$A$1001,'Customer Data'!$C$1:$C$1001,,0)=0,"",_xlfn.XLOOKUP(E95,'Customer Data'!$A$1:$A$1001,'Customer Data'!$C$1:$C$1001,,0))</f>
        <v>elangcaster2l@spotify.com</v>
      </c>
      <c r="J95" s="2" t="str">
        <f>_xlfn.XLOOKUP(E95,'Customer Data'!$A$1:$A$1001,'Customer Data'!$F$1:$F$1001,,0)</f>
        <v>China</v>
      </c>
      <c r="K95" t="str">
        <f>INDEX('Product Data'!$A$1:$G$49,MATCH('Order Data'!$F95,'Product Data'!$A$1:$A$49,0),MATCH('Order Data'!K$1,'Product Data'!$A$1:$G$1,0))</f>
        <v>Exc</v>
      </c>
      <c r="L95" t="str">
        <f>INDEX('Product Data'!$A$1:$G$49,MATCH('Order Data'!$F95,'Product Data'!$A$1:$A$49,0),MATCH('Order Data'!L$1,'Product Data'!$A$1:$G$1,0))</f>
        <v>L</v>
      </c>
      <c r="M95" s="4">
        <f>INDEX('Product Data'!$A$1:$G$49,MATCH('Order Data'!$F95,'Product Data'!$A$1:$A$49,0),MATCH('Order Data'!M$1,'Product Data'!$A$1:$G$1,0))</f>
        <v>0.5</v>
      </c>
      <c r="N95" s="5">
        <f>INDEX('Product Data'!$A$1:$G$49,MATCH('Order Data'!$F95,'Product Data'!$A$1:$A$49,0),MATCH('Order Data'!N$1,'Product Data'!$A$1:$G$1,0))</f>
        <v>8.91</v>
      </c>
      <c r="O95" s="5">
        <f t="shared" si="3"/>
        <v>35.64</v>
      </c>
      <c r="P95" t="str">
        <f t="shared" si="4"/>
        <v>Excelsa</v>
      </c>
      <c r="Q95" t="str">
        <f t="shared" si="5"/>
        <v>Light</v>
      </c>
      <c r="R95" t="str">
        <f>_xlfn.XLOOKUP(tbl_orders[[#This Row],[Customer ID]],'Customer Data'!$A$1:$A$1001,'Customer Data'!$H$1:$H$1001,,0)</f>
        <v>Yes</v>
      </c>
    </row>
    <row r="96" spans="1:18" x14ac:dyDescent="0.2">
      <c r="A96" s="2" t="s">
        <v>838</v>
      </c>
      <c r="B96" s="2" t="str">
        <f>TEXT(tbl_orders[[#This Row],[Order Date]],"mmm")</f>
        <v>Jul</v>
      </c>
      <c r="C96" s="2" t="str">
        <f>TEXT(tbl_orders[[#This Row],[Order Date]],"yyyy")</f>
        <v>2020</v>
      </c>
      <c r="D96" s="3">
        <v>44014</v>
      </c>
      <c r="E96" s="2" t="s">
        <v>839</v>
      </c>
      <c r="F96" t="s">
        <v>4281</v>
      </c>
      <c r="G96" s="2">
        <v>6</v>
      </c>
      <c r="H96" s="2" t="str">
        <f>_xlfn.XLOOKUP(E96,'Customer Data'!$A$1:$A$1001,'Customer Data'!$B$1:$B$1001,,0)</f>
        <v>Rudy Farquharson</v>
      </c>
      <c r="I96" s="2" t="str">
        <f>IF(_xlfn.XLOOKUP(E96,'Customer Data'!$A$1:$A$1001,'Customer Data'!$C$1:$C$1001,,0)=0,"",_xlfn.XLOOKUP(E96,'Customer Data'!$A$1:$A$1001,'Customer Data'!$C$1:$C$1001,,0))</f>
        <v/>
      </c>
      <c r="J96" s="2" t="str">
        <f>_xlfn.XLOOKUP(E96,'Customer Data'!$A$1:$A$1001,'Customer Data'!$F$1:$F$1001,,0)</f>
        <v>Brazil</v>
      </c>
      <c r="K96" t="str">
        <f>INDEX('Product Data'!$A$1:$G$49,MATCH('Order Data'!$F96,'Product Data'!$A$1:$A$49,0),MATCH('Order Data'!K$1,'Product Data'!$A$1:$G$1,0))</f>
        <v>Ara</v>
      </c>
      <c r="L96" t="str">
        <f>INDEX('Product Data'!$A$1:$G$49,MATCH('Order Data'!$F96,'Product Data'!$A$1:$A$49,0),MATCH('Order Data'!L$1,'Product Data'!$A$1:$G$1,0))</f>
        <v>D</v>
      </c>
      <c r="M96" s="4">
        <f>INDEX('Product Data'!$A$1:$G$49,MATCH('Order Data'!$F96,'Product Data'!$A$1:$A$49,0),MATCH('Order Data'!M$1,'Product Data'!$A$1:$G$1,0))</f>
        <v>0.2</v>
      </c>
      <c r="N96" s="5">
        <f>INDEX('Product Data'!$A$1:$G$49,MATCH('Order Data'!$F96,'Product Data'!$A$1:$A$49,0),MATCH('Order Data'!N$1,'Product Data'!$A$1:$G$1,0))</f>
        <v>2.9849999999999999</v>
      </c>
      <c r="O96" s="5">
        <f t="shared" si="3"/>
        <v>17.91</v>
      </c>
      <c r="P96" t="str">
        <f t="shared" si="4"/>
        <v>Arabica</v>
      </c>
      <c r="Q96" t="str">
        <f t="shared" si="5"/>
        <v>Dark</v>
      </c>
      <c r="R96" t="str">
        <f>_xlfn.XLOOKUP(tbl_orders[[#This Row],[Customer ID]],'Customer Data'!$A$1:$A$1001,'Customer Data'!$H$1:$H$1001,,0)</f>
        <v>Yes</v>
      </c>
    </row>
    <row r="97" spans="1:18" x14ac:dyDescent="0.2">
      <c r="A97" s="2" t="s">
        <v>841</v>
      </c>
      <c r="B97" s="2" t="str">
        <f>TEXT(tbl_orders[[#This Row],[Order Date]],"mmm")</f>
        <v>Dec</v>
      </c>
      <c r="C97" s="2" t="str">
        <f>TEXT(tbl_orders[[#This Row],[Order Date]],"yyyy")</f>
        <v>2019</v>
      </c>
      <c r="D97" s="3">
        <v>43816</v>
      </c>
      <c r="E97" s="2" t="s">
        <v>842</v>
      </c>
      <c r="F97" t="s">
        <v>4302</v>
      </c>
      <c r="G97" s="2">
        <v>6</v>
      </c>
      <c r="H97" s="2" t="str">
        <f>_xlfn.XLOOKUP(E97,'Customer Data'!$A$1:$A$1001,'Customer Data'!$B$1:$B$1001,,0)</f>
        <v>Norene Magauran</v>
      </c>
      <c r="I97" s="2" t="str">
        <f>IF(_xlfn.XLOOKUP(E97,'Customer Data'!$A$1:$A$1001,'Customer Data'!$C$1:$C$1001,,0)=0,"",_xlfn.XLOOKUP(E97,'Customer Data'!$A$1:$A$1001,'Customer Data'!$C$1:$C$1001,,0))</f>
        <v>nmagauran2n@51.la</v>
      </c>
      <c r="J97" s="2" t="str">
        <f>_xlfn.XLOOKUP(E97,'Customer Data'!$A$1:$A$1001,'Customer Data'!$F$1:$F$1001,,0)</f>
        <v>United States</v>
      </c>
      <c r="K97" t="str">
        <f>INDEX('Product Data'!$A$1:$G$49,MATCH('Order Data'!$F97,'Product Data'!$A$1:$A$49,0),MATCH('Order Data'!K$1,'Product Data'!$A$1:$G$1,0))</f>
        <v>Ara</v>
      </c>
      <c r="L97" t="str">
        <f>INDEX('Product Data'!$A$1:$G$49,MATCH('Order Data'!$F97,'Product Data'!$A$1:$A$49,0),MATCH('Order Data'!L$1,'Product Data'!$A$1:$G$1,0))</f>
        <v>M</v>
      </c>
      <c r="M97" s="4">
        <f>INDEX('Product Data'!$A$1:$G$49,MATCH('Order Data'!$F97,'Product Data'!$A$1:$A$49,0),MATCH('Order Data'!M$1,'Product Data'!$A$1:$G$1,0))</f>
        <v>2.5</v>
      </c>
      <c r="N97" s="5">
        <f>INDEX('Product Data'!$A$1:$G$49,MATCH('Order Data'!$F97,'Product Data'!$A$1:$A$49,0),MATCH('Order Data'!N$1,'Product Data'!$A$1:$G$1,0))</f>
        <v>25.874999999999996</v>
      </c>
      <c r="O97" s="5">
        <f t="shared" si="3"/>
        <v>155.24999999999997</v>
      </c>
      <c r="P97" t="str">
        <f t="shared" si="4"/>
        <v>Arabica</v>
      </c>
      <c r="Q97" t="str">
        <f t="shared" si="5"/>
        <v>Medium</v>
      </c>
      <c r="R97" t="str">
        <f>_xlfn.XLOOKUP(tbl_orders[[#This Row],[Customer ID]],'Customer Data'!$A$1:$A$1001,'Customer Data'!$H$1:$H$1001,,0)</f>
        <v>No</v>
      </c>
    </row>
    <row r="98" spans="1:18" x14ac:dyDescent="0.2">
      <c r="A98" s="2" t="s">
        <v>845</v>
      </c>
      <c r="B98" s="2" t="str">
        <f>TEXT(tbl_orders[[#This Row],[Order Date]],"mmm")</f>
        <v>Dec</v>
      </c>
      <c r="C98" s="2" t="str">
        <f>TEXT(tbl_orders[[#This Row],[Order Date]],"yyyy")</f>
        <v>2020</v>
      </c>
      <c r="D98" s="3">
        <v>44171</v>
      </c>
      <c r="E98" s="2" t="s">
        <v>846</v>
      </c>
      <c r="F98" t="s">
        <v>4281</v>
      </c>
      <c r="G98" s="2">
        <v>2</v>
      </c>
      <c r="H98" s="2" t="str">
        <f>_xlfn.XLOOKUP(E98,'Customer Data'!$A$1:$A$1001,'Customer Data'!$B$1:$B$1001,,0)</f>
        <v>Vicki Kirdsch</v>
      </c>
      <c r="I98" s="2" t="str">
        <f>IF(_xlfn.XLOOKUP(E98,'Customer Data'!$A$1:$A$1001,'Customer Data'!$C$1:$C$1001,,0)=0,"",_xlfn.XLOOKUP(E98,'Customer Data'!$A$1:$A$1001,'Customer Data'!$C$1:$C$1001,,0))</f>
        <v>vkirdsch2o@google.fr</v>
      </c>
      <c r="J98" s="2" t="str">
        <f>_xlfn.XLOOKUP(E98,'Customer Data'!$A$1:$A$1001,'Customer Data'!$F$1:$F$1001,,0)</f>
        <v>Brazil</v>
      </c>
      <c r="K98" t="str">
        <f>INDEX('Product Data'!$A$1:$G$49,MATCH('Order Data'!$F98,'Product Data'!$A$1:$A$49,0),MATCH('Order Data'!K$1,'Product Data'!$A$1:$G$1,0))</f>
        <v>Ara</v>
      </c>
      <c r="L98" t="str">
        <f>INDEX('Product Data'!$A$1:$G$49,MATCH('Order Data'!$F98,'Product Data'!$A$1:$A$49,0),MATCH('Order Data'!L$1,'Product Data'!$A$1:$G$1,0))</f>
        <v>D</v>
      </c>
      <c r="M98" s="4">
        <f>INDEX('Product Data'!$A$1:$G$49,MATCH('Order Data'!$F98,'Product Data'!$A$1:$A$49,0),MATCH('Order Data'!M$1,'Product Data'!$A$1:$G$1,0))</f>
        <v>0.2</v>
      </c>
      <c r="N98" s="5">
        <f>INDEX('Product Data'!$A$1:$G$49,MATCH('Order Data'!$F98,'Product Data'!$A$1:$A$49,0),MATCH('Order Data'!N$1,'Product Data'!$A$1:$G$1,0))</f>
        <v>2.9849999999999999</v>
      </c>
      <c r="O98" s="5">
        <f t="shared" si="3"/>
        <v>5.97</v>
      </c>
      <c r="P98" t="str">
        <f t="shared" si="4"/>
        <v>Arabica</v>
      </c>
      <c r="Q98" t="str">
        <f t="shared" si="5"/>
        <v>Dark</v>
      </c>
      <c r="R98" t="str">
        <f>_xlfn.XLOOKUP(tbl_orders[[#This Row],[Customer ID]],'Customer Data'!$A$1:$A$1001,'Customer Data'!$H$1:$H$1001,,0)</f>
        <v>No</v>
      </c>
    </row>
    <row r="99" spans="1:18" x14ac:dyDescent="0.2">
      <c r="A99" s="2" t="s">
        <v>849</v>
      </c>
      <c r="B99" s="2" t="str">
        <f>TEXT(tbl_orders[[#This Row],[Order Date]],"mmm")</f>
        <v>Mar</v>
      </c>
      <c r="C99" s="2" t="str">
        <f>TEXT(tbl_orders[[#This Row],[Order Date]],"yyyy")</f>
        <v>2021</v>
      </c>
      <c r="D99" s="3">
        <v>44259</v>
      </c>
      <c r="E99" s="2" t="s">
        <v>850</v>
      </c>
      <c r="F99" t="s">
        <v>4284</v>
      </c>
      <c r="G99" s="2">
        <v>2</v>
      </c>
      <c r="H99" s="2" t="str">
        <f>_xlfn.XLOOKUP(E99,'Customer Data'!$A$1:$A$1001,'Customer Data'!$B$1:$B$1001,,0)</f>
        <v>Ilysa Whapple</v>
      </c>
      <c r="I99" s="2" t="str">
        <f>IF(_xlfn.XLOOKUP(E99,'Customer Data'!$A$1:$A$1001,'Customer Data'!$C$1:$C$1001,,0)=0,"",_xlfn.XLOOKUP(E99,'Customer Data'!$A$1:$A$1001,'Customer Data'!$C$1:$C$1001,,0))</f>
        <v>iwhapple2p@com.com</v>
      </c>
      <c r="J99" s="2" t="str">
        <f>_xlfn.XLOOKUP(E99,'Customer Data'!$A$1:$A$1001,'Customer Data'!$F$1:$F$1001,,0)</f>
        <v>United States</v>
      </c>
      <c r="K99" t="str">
        <f>INDEX('Product Data'!$A$1:$G$49,MATCH('Order Data'!$F99,'Product Data'!$A$1:$A$49,0),MATCH('Order Data'!K$1,'Product Data'!$A$1:$G$1,0))</f>
        <v>Ara</v>
      </c>
      <c r="L99" t="str">
        <f>INDEX('Product Data'!$A$1:$G$49,MATCH('Order Data'!$F99,'Product Data'!$A$1:$A$49,0),MATCH('Order Data'!L$1,'Product Data'!$A$1:$G$1,0))</f>
        <v>M</v>
      </c>
      <c r="M99" s="4">
        <f>INDEX('Product Data'!$A$1:$G$49,MATCH('Order Data'!$F99,'Product Data'!$A$1:$A$49,0),MATCH('Order Data'!M$1,'Product Data'!$A$1:$G$1,0))</f>
        <v>0.5</v>
      </c>
      <c r="N99" s="5">
        <f>INDEX('Product Data'!$A$1:$G$49,MATCH('Order Data'!$F99,'Product Data'!$A$1:$A$49,0),MATCH('Order Data'!N$1,'Product Data'!$A$1:$G$1,0))</f>
        <v>6.75</v>
      </c>
      <c r="O99" s="5">
        <f t="shared" si="3"/>
        <v>13.5</v>
      </c>
      <c r="P99" t="str">
        <f t="shared" si="4"/>
        <v>Arabica</v>
      </c>
      <c r="Q99" t="str">
        <f t="shared" si="5"/>
        <v>Medium</v>
      </c>
      <c r="R99" t="str">
        <f>_xlfn.XLOOKUP(tbl_orders[[#This Row],[Customer ID]],'Customer Data'!$A$1:$A$1001,'Customer Data'!$H$1:$H$1001,,0)</f>
        <v>No</v>
      </c>
    </row>
    <row r="100" spans="1:18" x14ac:dyDescent="0.2">
      <c r="A100" s="2" t="s">
        <v>853</v>
      </c>
      <c r="B100" s="2" t="str">
        <f>TEXT(tbl_orders[[#This Row],[Order Date]],"mmm")</f>
        <v>Jul</v>
      </c>
      <c r="C100" s="2" t="str">
        <f>TEXT(tbl_orders[[#This Row],[Order Date]],"yyyy")</f>
        <v>2021</v>
      </c>
      <c r="D100" s="3">
        <v>44394</v>
      </c>
      <c r="E100" s="2" t="s">
        <v>854</v>
      </c>
      <c r="F100" t="s">
        <v>4281</v>
      </c>
      <c r="G100" s="2">
        <v>1</v>
      </c>
      <c r="H100" s="2" t="str">
        <f>_xlfn.XLOOKUP(E100,'Customer Data'!$A$1:$A$1001,'Customer Data'!$B$1:$B$1001,,0)</f>
        <v>Ruy Cancellieri</v>
      </c>
      <c r="I100" s="2" t="str">
        <f>IF(_xlfn.XLOOKUP(E100,'Customer Data'!$A$1:$A$1001,'Customer Data'!$C$1:$C$1001,,0)=0,"",_xlfn.XLOOKUP(E100,'Customer Data'!$A$1:$A$1001,'Customer Data'!$C$1:$C$1001,,0))</f>
        <v/>
      </c>
      <c r="J100" s="2" t="str">
        <f>_xlfn.XLOOKUP(E100,'Customer Data'!$A$1:$A$1001,'Customer Data'!$F$1:$F$1001,,0)</f>
        <v>Brazil</v>
      </c>
      <c r="K100" t="str">
        <f>INDEX('Product Data'!$A$1:$G$49,MATCH('Order Data'!$F100,'Product Data'!$A$1:$A$49,0),MATCH('Order Data'!K$1,'Product Data'!$A$1:$G$1,0))</f>
        <v>Ara</v>
      </c>
      <c r="L100" t="str">
        <f>INDEX('Product Data'!$A$1:$G$49,MATCH('Order Data'!$F100,'Product Data'!$A$1:$A$49,0),MATCH('Order Data'!L$1,'Product Data'!$A$1:$G$1,0))</f>
        <v>D</v>
      </c>
      <c r="M100" s="4">
        <f>INDEX('Product Data'!$A$1:$G$49,MATCH('Order Data'!$F100,'Product Data'!$A$1:$A$49,0),MATCH('Order Data'!M$1,'Product Data'!$A$1:$G$1,0))</f>
        <v>0.2</v>
      </c>
      <c r="N100" s="5">
        <f>INDEX('Product Data'!$A$1:$G$49,MATCH('Order Data'!$F100,'Product Data'!$A$1:$A$49,0),MATCH('Order Data'!N$1,'Product Data'!$A$1:$G$1,0))</f>
        <v>2.9849999999999999</v>
      </c>
      <c r="O100" s="5">
        <f t="shared" si="3"/>
        <v>2.9849999999999999</v>
      </c>
      <c r="P100" t="str">
        <f t="shared" si="4"/>
        <v>Arabica</v>
      </c>
      <c r="Q100" t="str">
        <f t="shared" si="5"/>
        <v>Dark</v>
      </c>
      <c r="R100" t="str">
        <f>_xlfn.XLOOKUP(tbl_orders[[#This Row],[Customer ID]],'Customer Data'!$A$1:$A$1001,'Customer Data'!$H$1:$H$1001,,0)</f>
        <v>No</v>
      </c>
    </row>
    <row r="101" spans="1:18" x14ac:dyDescent="0.2">
      <c r="A101" s="2" t="s">
        <v>856</v>
      </c>
      <c r="B101" s="2" t="str">
        <f>TEXT(tbl_orders[[#This Row],[Order Date]],"mmm")</f>
        <v>Nov</v>
      </c>
      <c r="C101" s="2" t="str">
        <f>TEXT(tbl_orders[[#This Row],[Order Date]],"yyyy")</f>
        <v>2020</v>
      </c>
      <c r="D101" s="3">
        <v>44139</v>
      </c>
      <c r="E101" s="2" t="s">
        <v>857</v>
      </c>
      <c r="F101" t="s">
        <v>4286</v>
      </c>
      <c r="G101" s="2">
        <v>3</v>
      </c>
      <c r="H101" s="2" t="str">
        <f>_xlfn.XLOOKUP(E101,'Customer Data'!$A$1:$A$1001,'Customer Data'!$B$1:$B$1001,,0)</f>
        <v>Aube Follett</v>
      </c>
      <c r="I101" s="2" t="str">
        <f>IF(_xlfn.XLOOKUP(E101,'Customer Data'!$A$1:$A$1001,'Customer Data'!$C$1:$C$1001,,0)=0,"",_xlfn.XLOOKUP(E101,'Customer Data'!$A$1:$A$1001,'Customer Data'!$C$1:$C$1001,,0))</f>
        <v/>
      </c>
      <c r="J101" s="2" t="str">
        <f>_xlfn.XLOOKUP(E101,'Customer Data'!$A$1:$A$1001,'Customer Data'!$F$1:$F$1001,,0)</f>
        <v>China</v>
      </c>
      <c r="K101" t="str">
        <f>INDEX('Product Data'!$A$1:$G$49,MATCH('Order Data'!$F101,'Product Data'!$A$1:$A$49,0),MATCH('Order Data'!K$1,'Product Data'!$A$1:$G$1,0))</f>
        <v>Lib</v>
      </c>
      <c r="L101" t="str">
        <f>INDEX('Product Data'!$A$1:$G$49,MATCH('Order Data'!$F101,'Product Data'!$A$1:$A$49,0),MATCH('Order Data'!L$1,'Product Data'!$A$1:$G$1,0))</f>
        <v>M</v>
      </c>
      <c r="M101" s="4">
        <f>INDEX('Product Data'!$A$1:$G$49,MATCH('Order Data'!$F101,'Product Data'!$A$1:$A$49,0),MATCH('Order Data'!M$1,'Product Data'!$A$1:$G$1,0))</f>
        <v>0.2</v>
      </c>
      <c r="N101" s="5">
        <f>INDEX('Product Data'!$A$1:$G$49,MATCH('Order Data'!$F101,'Product Data'!$A$1:$A$49,0),MATCH('Order Data'!N$1,'Product Data'!$A$1:$G$1,0))</f>
        <v>4.3650000000000002</v>
      </c>
      <c r="O101" s="5">
        <f t="shared" si="3"/>
        <v>13.095000000000001</v>
      </c>
      <c r="P101" t="str">
        <f t="shared" si="4"/>
        <v>Liberica</v>
      </c>
      <c r="Q101" t="str">
        <f t="shared" si="5"/>
        <v>Medium</v>
      </c>
      <c r="R101" t="str">
        <f>_xlfn.XLOOKUP(tbl_orders[[#This Row],[Customer ID]],'Customer Data'!$A$1:$A$1001,'Customer Data'!$H$1:$H$1001,,0)</f>
        <v>Yes</v>
      </c>
    </row>
    <row r="102" spans="1:18" x14ac:dyDescent="0.2">
      <c r="A102" s="2" t="s">
        <v>859</v>
      </c>
      <c r="B102" s="2" t="str">
        <f>TEXT(tbl_orders[[#This Row],[Order Date]],"mmm")</f>
        <v>Apr</v>
      </c>
      <c r="C102" s="2" t="str">
        <f>TEXT(tbl_orders[[#This Row],[Order Date]],"yyyy")</f>
        <v>2021</v>
      </c>
      <c r="D102" s="3">
        <v>44291</v>
      </c>
      <c r="E102" s="2" t="s">
        <v>860</v>
      </c>
      <c r="F102" t="s">
        <v>4294</v>
      </c>
      <c r="G102" s="2">
        <v>2</v>
      </c>
      <c r="H102" s="2" t="str">
        <f>_xlfn.XLOOKUP(E102,'Customer Data'!$A$1:$A$1001,'Customer Data'!$B$1:$B$1001,,0)</f>
        <v>Rudiger Di Bartolomeo</v>
      </c>
      <c r="I102" s="2" t="str">
        <f>IF(_xlfn.XLOOKUP(E102,'Customer Data'!$A$1:$A$1001,'Customer Data'!$C$1:$C$1001,,0)=0,"",_xlfn.XLOOKUP(E102,'Customer Data'!$A$1:$A$1001,'Customer Data'!$C$1:$C$1001,,0))</f>
        <v/>
      </c>
      <c r="J102" s="2" t="str">
        <f>_xlfn.XLOOKUP(E102,'Customer Data'!$A$1:$A$1001,'Customer Data'!$F$1:$F$1001,,0)</f>
        <v>United States</v>
      </c>
      <c r="K102" t="str">
        <f>INDEX('Product Data'!$A$1:$G$49,MATCH('Order Data'!$F102,'Product Data'!$A$1:$A$49,0),MATCH('Order Data'!K$1,'Product Data'!$A$1:$G$1,0))</f>
        <v>Ara</v>
      </c>
      <c r="L102" t="str">
        <f>INDEX('Product Data'!$A$1:$G$49,MATCH('Order Data'!$F102,'Product Data'!$A$1:$A$49,0),MATCH('Order Data'!L$1,'Product Data'!$A$1:$G$1,0))</f>
        <v>L</v>
      </c>
      <c r="M102" s="4">
        <f>INDEX('Product Data'!$A$1:$G$49,MATCH('Order Data'!$F102,'Product Data'!$A$1:$A$49,0),MATCH('Order Data'!M$1,'Product Data'!$A$1:$G$1,0))</f>
        <v>0.2</v>
      </c>
      <c r="N102" s="5">
        <f>INDEX('Product Data'!$A$1:$G$49,MATCH('Order Data'!$F102,'Product Data'!$A$1:$A$49,0),MATCH('Order Data'!N$1,'Product Data'!$A$1:$G$1,0))</f>
        <v>3.8849999999999998</v>
      </c>
      <c r="O102" s="5">
        <f t="shared" si="3"/>
        <v>7.77</v>
      </c>
      <c r="P102" t="str">
        <f t="shared" si="4"/>
        <v>Arabica</v>
      </c>
      <c r="Q102" t="str">
        <f t="shared" si="5"/>
        <v>Light</v>
      </c>
      <c r="R102" t="str">
        <f>_xlfn.XLOOKUP(tbl_orders[[#This Row],[Customer ID]],'Customer Data'!$A$1:$A$1001,'Customer Data'!$H$1:$H$1001,,0)</f>
        <v>Yes</v>
      </c>
    </row>
    <row r="103" spans="1:18" x14ac:dyDescent="0.2">
      <c r="A103" s="2" t="s">
        <v>862</v>
      </c>
      <c r="B103" s="2" t="str">
        <f>TEXT(tbl_orders[[#This Row],[Order Date]],"mmm")</f>
        <v>Mar</v>
      </c>
      <c r="C103" s="2" t="str">
        <f>TEXT(tbl_orders[[#This Row],[Order Date]],"yyyy")</f>
        <v>2020</v>
      </c>
      <c r="D103" s="3">
        <v>43891</v>
      </c>
      <c r="E103" s="2" t="s">
        <v>863</v>
      </c>
      <c r="F103" t="s">
        <v>4292</v>
      </c>
      <c r="G103" s="2">
        <v>5</v>
      </c>
      <c r="H103" s="2" t="str">
        <f>_xlfn.XLOOKUP(E103,'Customer Data'!$A$1:$A$1001,'Customer Data'!$B$1:$B$1001,,0)</f>
        <v>Nickey Youles</v>
      </c>
      <c r="I103" s="2" t="str">
        <f>IF(_xlfn.XLOOKUP(E103,'Customer Data'!$A$1:$A$1001,'Customer Data'!$C$1:$C$1001,,0)=0,"",_xlfn.XLOOKUP(E103,'Customer Data'!$A$1:$A$1001,'Customer Data'!$C$1:$C$1001,,0))</f>
        <v>nyoules2t@reference.com</v>
      </c>
      <c r="J103" s="2" t="str">
        <f>_xlfn.XLOOKUP(E103,'Customer Data'!$A$1:$A$1001,'Customer Data'!$F$1:$F$1001,,0)</f>
        <v>China</v>
      </c>
      <c r="K103" t="str">
        <f>INDEX('Product Data'!$A$1:$G$49,MATCH('Order Data'!$F103,'Product Data'!$A$1:$A$49,0),MATCH('Order Data'!K$1,'Product Data'!$A$1:$G$1,0))</f>
        <v>Lib</v>
      </c>
      <c r="L103" t="str">
        <f>INDEX('Product Data'!$A$1:$G$49,MATCH('Order Data'!$F103,'Product Data'!$A$1:$A$49,0),MATCH('Order Data'!L$1,'Product Data'!$A$1:$G$1,0))</f>
        <v>D</v>
      </c>
      <c r="M103" s="4">
        <f>INDEX('Product Data'!$A$1:$G$49,MATCH('Order Data'!$F103,'Product Data'!$A$1:$A$49,0),MATCH('Order Data'!M$1,'Product Data'!$A$1:$G$1,0))</f>
        <v>2.5</v>
      </c>
      <c r="N103" s="5">
        <f>INDEX('Product Data'!$A$1:$G$49,MATCH('Order Data'!$F103,'Product Data'!$A$1:$A$49,0),MATCH('Order Data'!N$1,'Product Data'!$A$1:$G$1,0))</f>
        <v>29.784999999999997</v>
      </c>
      <c r="O103" s="5">
        <f t="shared" si="3"/>
        <v>148.92499999999998</v>
      </c>
      <c r="P103" t="str">
        <f t="shared" si="4"/>
        <v>Liberica</v>
      </c>
      <c r="Q103" t="str">
        <f t="shared" si="5"/>
        <v>Dark</v>
      </c>
      <c r="R103" t="str">
        <f>_xlfn.XLOOKUP(tbl_orders[[#This Row],[Customer ID]],'Customer Data'!$A$1:$A$1001,'Customer Data'!$H$1:$H$1001,,0)</f>
        <v>Yes</v>
      </c>
    </row>
    <row r="104" spans="1:18" x14ac:dyDescent="0.2">
      <c r="A104" s="2" t="s">
        <v>866</v>
      </c>
      <c r="B104" s="2" t="str">
        <f>TEXT(tbl_orders[[#This Row],[Order Date]],"mmm")</f>
        <v>Oct</v>
      </c>
      <c r="C104" s="2" t="str">
        <f>TEXT(tbl_orders[[#This Row],[Order Date]],"yyyy")</f>
        <v>2021</v>
      </c>
      <c r="D104" s="3">
        <v>44488</v>
      </c>
      <c r="E104" s="2" t="s">
        <v>867</v>
      </c>
      <c r="F104" t="s">
        <v>4270</v>
      </c>
      <c r="G104" s="2">
        <v>3</v>
      </c>
      <c r="H104" s="2" t="str">
        <f>_xlfn.XLOOKUP(E104,'Customer Data'!$A$1:$A$1001,'Customer Data'!$B$1:$B$1001,,0)</f>
        <v>Dyanna Aizikovitz</v>
      </c>
      <c r="I104" s="2" t="str">
        <f>IF(_xlfn.XLOOKUP(E104,'Customer Data'!$A$1:$A$1001,'Customer Data'!$C$1:$C$1001,,0)=0,"",_xlfn.XLOOKUP(E104,'Customer Data'!$A$1:$A$1001,'Customer Data'!$C$1:$C$1001,,0))</f>
        <v>daizikovitz2u@answers.com</v>
      </c>
      <c r="J104" s="2" t="str">
        <f>_xlfn.XLOOKUP(E104,'Customer Data'!$A$1:$A$1001,'Customer Data'!$F$1:$F$1001,,0)</f>
        <v>Brazil</v>
      </c>
      <c r="K104" t="str">
        <f>INDEX('Product Data'!$A$1:$G$49,MATCH('Order Data'!$F104,'Product Data'!$A$1:$A$49,0),MATCH('Order Data'!K$1,'Product Data'!$A$1:$G$1,0))</f>
        <v>Lib</v>
      </c>
      <c r="L104" t="str">
        <f>INDEX('Product Data'!$A$1:$G$49,MATCH('Order Data'!$F104,'Product Data'!$A$1:$A$49,0),MATCH('Order Data'!L$1,'Product Data'!$A$1:$G$1,0))</f>
        <v>D</v>
      </c>
      <c r="M104" s="4">
        <f>INDEX('Product Data'!$A$1:$G$49,MATCH('Order Data'!$F104,'Product Data'!$A$1:$A$49,0),MATCH('Order Data'!M$1,'Product Data'!$A$1:$G$1,0))</f>
        <v>1</v>
      </c>
      <c r="N104" s="5">
        <f>INDEX('Product Data'!$A$1:$G$49,MATCH('Order Data'!$F104,'Product Data'!$A$1:$A$49,0),MATCH('Order Data'!N$1,'Product Data'!$A$1:$G$1,0))</f>
        <v>12.95</v>
      </c>
      <c r="O104" s="5">
        <f t="shared" si="3"/>
        <v>38.849999999999994</v>
      </c>
      <c r="P104" t="str">
        <f t="shared" si="4"/>
        <v>Liberica</v>
      </c>
      <c r="Q104" t="str">
        <f t="shared" si="5"/>
        <v>Dark</v>
      </c>
      <c r="R104" t="str">
        <f>_xlfn.XLOOKUP(tbl_orders[[#This Row],[Customer ID]],'Customer Data'!$A$1:$A$1001,'Customer Data'!$H$1:$H$1001,,0)</f>
        <v>Yes</v>
      </c>
    </row>
    <row r="105" spans="1:18" x14ac:dyDescent="0.2">
      <c r="A105" s="2" t="s">
        <v>870</v>
      </c>
      <c r="B105" s="2" t="str">
        <f>TEXT(tbl_orders[[#This Row],[Order Date]],"mmm")</f>
        <v>Jul</v>
      </c>
      <c r="C105" s="2" t="str">
        <f>TEXT(tbl_orders[[#This Row],[Order Date]],"yyyy")</f>
        <v>2022</v>
      </c>
      <c r="D105" s="3">
        <v>44750</v>
      </c>
      <c r="E105" s="2" t="s">
        <v>871</v>
      </c>
      <c r="F105" t="s">
        <v>4301</v>
      </c>
      <c r="G105" s="2">
        <v>2</v>
      </c>
      <c r="H105" s="2" t="str">
        <f>_xlfn.XLOOKUP(E105,'Customer Data'!$A$1:$A$1001,'Customer Data'!$B$1:$B$1001,,0)</f>
        <v>Bram Revel</v>
      </c>
      <c r="I105" s="2" t="str">
        <f>IF(_xlfn.XLOOKUP(E105,'Customer Data'!$A$1:$A$1001,'Customer Data'!$C$1:$C$1001,,0)=0,"",_xlfn.XLOOKUP(E105,'Customer Data'!$A$1:$A$1001,'Customer Data'!$C$1:$C$1001,,0))</f>
        <v>brevel2v@fastcompany.com</v>
      </c>
      <c r="J105" s="2" t="str">
        <f>_xlfn.XLOOKUP(E105,'Customer Data'!$A$1:$A$1001,'Customer Data'!$F$1:$F$1001,,0)</f>
        <v>United States</v>
      </c>
      <c r="K105" t="str">
        <f>INDEX('Product Data'!$A$1:$G$49,MATCH('Order Data'!$F105,'Product Data'!$A$1:$A$49,0),MATCH('Order Data'!K$1,'Product Data'!$A$1:$G$1,0))</f>
        <v>Rob</v>
      </c>
      <c r="L105" t="str">
        <f>INDEX('Product Data'!$A$1:$G$49,MATCH('Order Data'!$F105,'Product Data'!$A$1:$A$49,0),MATCH('Order Data'!L$1,'Product Data'!$A$1:$G$1,0))</f>
        <v>M</v>
      </c>
      <c r="M105" s="4">
        <f>INDEX('Product Data'!$A$1:$G$49,MATCH('Order Data'!$F105,'Product Data'!$A$1:$A$49,0),MATCH('Order Data'!M$1,'Product Data'!$A$1:$G$1,0))</f>
        <v>0.2</v>
      </c>
      <c r="N105" s="5">
        <f>INDEX('Product Data'!$A$1:$G$49,MATCH('Order Data'!$F105,'Product Data'!$A$1:$A$49,0),MATCH('Order Data'!N$1,'Product Data'!$A$1:$G$1,0))</f>
        <v>2.9849999999999999</v>
      </c>
      <c r="O105" s="5">
        <f t="shared" si="3"/>
        <v>5.97</v>
      </c>
      <c r="P105" t="str">
        <f t="shared" si="4"/>
        <v>Robusta</v>
      </c>
      <c r="Q105" t="str">
        <f t="shared" si="5"/>
        <v>Medium</v>
      </c>
      <c r="R105" t="str">
        <f>_xlfn.XLOOKUP(tbl_orders[[#This Row],[Customer ID]],'Customer Data'!$A$1:$A$1001,'Customer Data'!$H$1:$H$1001,,0)</f>
        <v>No</v>
      </c>
    </row>
    <row r="106" spans="1:18" x14ac:dyDescent="0.2">
      <c r="A106" s="2" t="s">
        <v>874</v>
      </c>
      <c r="B106" s="2" t="str">
        <f>TEXT(tbl_orders[[#This Row],[Order Date]],"mmm")</f>
        <v>Aug</v>
      </c>
      <c r="C106" s="2" t="str">
        <f>TEXT(tbl_orders[[#This Row],[Order Date]],"yyyy")</f>
        <v>2019</v>
      </c>
      <c r="D106" s="3">
        <v>43694</v>
      </c>
      <c r="E106" s="2" t="s">
        <v>875</v>
      </c>
      <c r="F106" t="s">
        <v>4289</v>
      </c>
      <c r="G106" s="2">
        <v>6</v>
      </c>
      <c r="H106" s="2" t="str">
        <f>_xlfn.XLOOKUP(E106,'Customer Data'!$A$1:$A$1001,'Customer Data'!$B$1:$B$1001,,0)</f>
        <v>Emiline Priddis</v>
      </c>
      <c r="I106" s="2" t="str">
        <f>IF(_xlfn.XLOOKUP(E106,'Customer Data'!$A$1:$A$1001,'Customer Data'!$C$1:$C$1001,,0)=0,"",_xlfn.XLOOKUP(E106,'Customer Data'!$A$1:$A$1001,'Customer Data'!$C$1:$C$1001,,0))</f>
        <v>epriddis2w@nationalgeographic.com</v>
      </c>
      <c r="J106" s="2" t="str">
        <f>_xlfn.XLOOKUP(E106,'Customer Data'!$A$1:$A$1001,'Customer Data'!$F$1:$F$1001,,0)</f>
        <v>Brazil</v>
      </c>
      <c r="K106" t="str">
        <f>INDEX('Product Data'!$A$1:$G$49,MATCH('Order Data'!$F106,'Product Data'!$A$1:$A$49,0),MATCH('Order Data'!K$1,'Product Data'!$A$1:$G$1,0))</f>
        <v>Lib</v>
      </c>
      <c r="L106" t="str">
        <f>INDEX('Product Data'!$A$1:$G$49,MATCH('Order Data'!$F106,'Product Data'!$A$1:$A$49,0),MATCH('Order Data'!L$1,'Product Data'!$A$1:$G$1,0))</f>
        <v>M</v>
      </c>
      <c r="M106" s="4">
        <f>INDEX('Product Data'!$A$1:$G$49,MATCH('Order Data'!$F106,'Product Data'!$A$1:$A$49,0),MATCH('Order Data'!M$1,'Product Data'!$A$1:$G$1,0))</f>
        <v>1</v>
      </c>
      <c r="N106" s="5">
        <f>INDEX('Product Data'!$A$1:$G$49,MATCH('Order Data'!$F106,'Product Data'!$A$1:$A$49,0),MATCH('Order Data'!N$1,'Product Data'!$A$1:$G$1,0))</f>
        <v>14.55</v>
      </c>
      <c r="O106" s="5">
        <f t="shared" si="3"/>
        <v>87.300000000000011</v>
      </c>
      <c r="P106" t="str">
        <f t="shared" si="4"/>
        <v>Liberica</v>
      </c>
      <c r="Q106" t="str">
        <f t="shared" si="5"/>
        <v>Medium</v>
      </c>
      <c r="R106" t="str">
        <f>_xlfn.XLOOKUP(tbl_orders[[#This Row],[Customer ID]],'Customer Data'!$A$1:$A$1001,'Customer Data'!$H$1:$H$1001,,0)</f>
        <v>No</v>
      </c>
    </row>
    <row r="107" spans="1:18" x14ac:dyDescent="0.2">
      <c r="A107" s="2" t="s">
        <v>878</v>
      </c>
      <c r="B107" s="2" t="str">
        <f>TEXT(tbl_orders[[#This Row],[Order Date]],"mmm")</f>
        <v>May</v>
      </c>
      <c r="C107" s="2" t="str">
        <f>TEXT(tbl_orders[[#This Row],[Order Date]],"yyyy")</f>
        <v>2020</v>
      </c>
      <c r="D107" s="3">
        <v>43982</v>
      </c>
      <c r="E107" s="2" t="s">
        <v>879</v>
      </c>
      <c r="F107" t="s">
        <v>4284</v>
      </c>
      <c r="G107" s="2">
        <v>6</v>
      </c>
      <c r="H107" s="2" t="str">
        <f>_xlfn.XLOOKUP(E107,'Customer Data'!$A$1:$A$1001,'Customer Data'!$B$1:$B$1001,,0)</f>
        <v>Queenie Veel</v>
      </c>
      <c r="I107" s="2" t="str">
        <f>IF(_xlfn.XLOOKUP(E107,'Customer Data'!$A$1:$A$1001,'Customer Data'!$C$1:$C$1001,,0)=0,"",_xlfn.XLOOKUP(E107,'Customer Data'!$A$1:$A$1001,'Customer Data'!$C$1:$C$1001,,0))</f>
        <v>qveel2x@jugem.jp</v>
      </c>
      <c r="J107" s="2" t="str">
        <f>_xlfn.XLOOKUP(E107,'Customer Data'!$A$1:$A$1001,'Customer Data'!$F$1:$F$1001,,0)</f>
        <v>United States</v>
      </c>
      <c r="K107" t="str">
        <f>INDEX('Product Data'!$A$1:$G$49,MATCH('Order Data'!$F107,'Product Data'!$A$1:$A$49,0),MATCH('Order Data'!K$1,'Product Data'!$A$1:$G$1,0))</f>
        <v>Ara</v>
      </c>
      <c r="L107" t="str">
        <f>INDEX('Product Data'!$A$1:$G$49,MATCH('Order Data'!$F107,'Product Data'!$A$1:$A$49,0),MATCH('Order Data'!L$1,'Product Data'!$A$1:$G$1,0))</f>
        <v>M</v>
      </c>
      <c r="M107" s="4">
        <f>INDEX('Product Data'!$A$1:$G$49,MATCH('Order Data'!$F107,'Product Data'!$A$1:$A$49,0),MATCH('Order Data'!M$1,'Product Data'!$A$1:$G$1,0))</f>
        <v>0.5</v>
      </c>
      <c r="N107" s="5">
        <f>INDEX('Product Data'!$A$1:$G$49,MATCH('Order Data'!$F107,'Product Data'!$A$1:$A$49,0),MATCH('Order Data'!N$1,'Product Data'!$A$1:$G$1,0))</f>
        <v>6.75</v>
      </c>
      <c r="O107" s="5">
        <f t="shared" si="3"/>
        <v>40.5</v>
      </c>
      <c r="P107" t="str">
        <f t="shared" si="4"/>
        <v>Arabica</v>
      </c>
      <c r="Q107" t="str">
        <f t="shared" si="5"/>
        <v>Medium</v>
      </c>
      <c r="R107" t="str">
        <f>_xlfn.XLOOKUP(tbl_orders[[#This Row],[Customer ID]],'Customer Data'!$A$1:$A$1001,'Customer Data'!$H$1:$H$1001,,0)</f>
        <v>Yes</v>
      </c>
    </row>
    <row r="108" spans="1:18" x14ac:dyDescent="0.2">
      <c r="A108" s="2" t="s">
        <v>882</v>
      </c>
      <c r="B108" s="2" t="str">
        <f>TEXT(tbl_orders[[#This Row],[Order Date]],"mmm")</f>
        <v>May</v>
      </c>
      <c r="C108" s="2" t="str">
        <f>TEXT(tbl_orders[[#This Row],[Order Date]],"yyyy")</f>
        <v>2020</v>
      </c>
      <c r="D108" s="3">
        <v>43956</v>
      </c>
      <c r="E108" s="2" t="s">
        <v>883</v>
      </c>
      <c r="F108" t="s">
        <v>4310</v>
      </c>
      <c r="G108" s="2">
        <v>2</v>
      </c>
      <c r="H108" s="2" t="str">
        <f>_xlfn.XLOOKUP(E108,'Customer Data'!$A$1:$A$1001,'Customer Data'!$B$1:$B$1001,,0)</f>
        <v>Lind Conyers</v>
      </c>
      <c r="I108" s="2" t="str">
        <f>IF(_xlfn.XLOOKUP(E108,'Customer Data'!$A$1:$A$1001,'Customer Data'!$C$1:$C$1001,,0)=0,"",_xlfn.XLOOKUP(E108,'Customer Data'!$A$1:$A$1001,'Customer Data'!$C$1:$C$1001,,0))</f>
        <v>lconyers2y@twitter.com</v>
      </c>
      <c r="J108" s="2" t="str">
        <f>_xlfn.XLOOKUP(E108,'Customer Data'!$A$1:$A$1001,'Customer Data'!$F$1:$F$1001,,0)</f>
        <v>China</v>
      </c>
      <c r="K108" t="str">
        <f>INDEX('Product Data'!$A$1:$G$49,MATCH('Order Data'!$F108,'Product Data'!$A$1:$A$49,0),MATCH('Order Data'!K$1,'Product Data'!$A$1:$G$1,0))</f>
        <v>Exc</v>
      </c>
      <c r="L108" t="str">
        <f>INDEX('Product Data'!$A$1:$G$49,MATCH('Order Data'!$F108,'Product Data'!$A$1:$A$49,0),MATCH('Order Data'!L$1,'Product Data'!$A$1:$G$1,0))</f>
        <v>D</v>
      </c>
      <c r="M108" s="4">
        <f>INDEX('Product Data'!$A$1:$G$49,MATCH('Order Data'!$F108,'Product Data'!$A$1:$A$49,0),MATCH('Order Data'!M$1,'Product Data'!$A$1:$G$1,0))</f>
        <v>1</v>
      </c>
      <c r="N108" s="5">
        <f>INDEX('Product Data'!$A$1:$G$49,MATCH('Order Data'!$F108,'Product Data'!$A$1:$A$49,0),MATCH('Order Data'!N$1,'Product Data'!$A$1:$G$1,0))</f>
        <v>12.15</v>
      </c>
      <c r="O108" s="5">
        <f t="shared" si="3"/>
        <v>24.3</v>
      </c>
      <c r="P108" t="str">
        <f t="shared" si="4"/>
        <v>Excelsa</v>
      </c>
      <c r="Q108" t="str">
        <f t="shared" si="5"/>
        <v>Dark</v>
      </c>
      <c r="R108" t="str">
        <f>_xlfn.XLOOKUP(tbl_orders[[#This Row],[Customer ID]],'Customer Data'!$A$1:$A$1001,'Customer Data'!$H$1:$H$1001,,0)</f>
        <v>No</v>
      </c>
    </row>
    <row r="109" spans="1:18" x14ac:dyDescent="0.2">
      <c r="A109" s="2" t="s">
        <v>886</v>
      </c>
      <c r="B109" s="2" t="str">
        <f>TEXT(tbl_orders[[#This Row],[Order Date]],"mmm")</f>
        <v>Apr</v>
      </c>
      <c r="C109" s="2" t="str">
        <f>TEXT(tbl_orders[[#This Row],[Order Date]],"yyyy")</f>
        <v>2019</v>
      </c>
      <c r="D109" s="3">
        <v>43569</v>
      </c>
      <c r="E109" s="2" t="s">
        <v>887</v>
      </c>
      <c r="F109" t="s">
        <v>4273</v>
      </c>
      <c r="G109" s="2">
        <v>3</v>
      </c>
      <c r="H109" s="2" t="str">
        <f>_xlfn.XLOOKUP(E109,'Customer Data'!$A$1:$A$1001,'Customer Data'!$B$1:$B$1001,,0)</f>
        <v>Pen Wye</v>
      </c>
      <c r="I109" s="2" t="str">
        <f>IF(_xlfn.XLOOKUP(E109,'Customer Data'!$A$1:$A$1001,'Customer Data'!$C$1:$C$1001,,0)=0,"",_xlfn.XLOOKUP(E109,'Customer Data'!$A$1:$A$1001,'Customer Data'!$C$1:$C$1001,,0))</f>
        <v>pwye2z@dagondesign.com</v>
      </c>
      <c r="J109" s="2" t="str">
        <f>_xlfn.XLOOKUP(E109,'Customer Data'!$A$1:$A$1001,'Customer Data'!$F$1:$F$1001,,0)</f>
        <v>United States</v>
      </c>
      <c r="K109" t="str">
        <f>INDEX('Product Data'!$A$1:$G$49,MATCH('Order Data'!$F109,'Product Data'!$A$1:$A$49,0),MATCH('Order Data'!K$1,'Product Data'!$A$1:$G$1,0))</f>
        <v>Rob</v>
      </c>
      <c r="L109" t="str">
        <f>INDEX('Product Data'!$A$1:$G$49,MATCH('Order Data'!$F109,'Product Data'!$A$1:$A$49,0),MATCH('Order Data'!L$1,'Product Data'!$A$1:$G$1,0))</f>
        <v>M</v>
      </c>
      <c r="M109" s="4">
        <f>INDEX('Product Data'!$A$1:$G$49,MATCH('Order Data'!$F109,'Product Data'!$A$1:$A$49,0),MATCH('Order Data'!M$1,'Product Data'!$A$1:$G$1,0))</f>
        <v>0.5</v>
      </c>
      <c r="N109" s="5">
        <f>INDEX('Product Data'!$A$1:$G$49,MATCH('Order Data'!$F109,'Product Data'!$A$1:$A$49,0),MATCH('Order Data'!N$1,'Product Data'!$A$1:$G$1,0))</f>
        <v>5.97</v>
      </c>
      <c r="O109" s="5">
        <f t="shared" si="3"/>
        <v>17.91</v>
      </c>
      <c r="P109" t="str">
        <f t="shared" si="4"/>
        <v>Robusta</v>
      </c>
      <c r="Q109" t="str">
        <f t="shared" si="5"/>
        <v>Medium</v>
      </c>
      <c r="R109" t="str">
        <f>_xlfn.XLOOKUP(tbl_orders[[#This Row],[Customer ID]],'Customer Data'!$A$1:$A$1001,'Customer Data'!$H$1:$H$1001,,0)</f>
        <v>Yes</v>
      </c>
    </row>
    <row r="110" spans="1:18" x14ac:dyDescent="0.2">
      <c r="A110" s="2" t="s">
        <v>890</v>
      </c>
      <c r="B110" s="2" t="str">
        <f>TEXT(tbl_orders[[#This Row],[Order Date]],"mmm")</f>
        <v>Jul</v>
      </c>
      <c r="C110" s="2" t="str">
        <f>TEXT(tbl_orders[[#This Row],[Order Date]],"yyyy")</f>
        <v>2020</v>
      </c>
      <c r="D110" s="3">
        <v>44041</v>
      </c>
      <c r="E110" s="2" t="s">
        <v>891</v>
      </c>
      <c r="F110" t="s">
        <v>4284</v>
      </c>
      <c r="G110" s="2">
        <v>4</v>
      </c>
      <c r="H110" s="2" t="str">
        <f>_xlfn.XLOOKUP(E110,'Customer Data'!$A$1:$A$1001,'Customer Data'!$B$1:$B$1001,,0)</f>
        <v>Isahella Hagland</v>
      </c>
      <c r="I110" s="2" t="str">
        <f>IF(_xlfn.XLOOKUP(E110,'Customer Data'!$A$1:$A$1001,'Customer Data'!$C$1:$C$1001,,0)=0,"",_xlfn.XLOOKUP(E110,'Customer Data'!$A$1:$A$1001,'Customer Data'!$C$1:$C$1001,,0))</f>
        <v/>
      </c>
      <c r="J110" s="2" t="str">
        <f>_xlfn.XLOOKUP(E110,'Customer Data'!$A$1:$A$1001,'Customer Data'!$F$1:$F$1001,,0)</f>
        <v>Brazil</v>
      </c>
      <c r="K110" t="str">
        <f>INDEX('Product Data'!$A$1:$G$49,MATCH('Order Data'!$F110,'Product Data'!$A$1:$A$49,0),MATCH('Order Data'!K$1,'Product Data'!$A$1:$G$1,0))</f>
        <v>Ara</v>
      </c>
      <c r="L110" t="str">
        <f>INDEX('Product Data'!$A$1:$G$49,MATCH('Order Data'!$F110,'Product Data'!$A$1:$A$49,0),MATCH('Order Data'!L$1,'Product Data'!$A$1:$G$1,0))</f>
        <v>M</v>
      </c>
      <c r="M110" s="4">
        <f>INDEX('Product Data'!$A$1:$G$49,MATCH('Order Data'!$F110,'Product Data'!$A$1:$A$49,0),MATCH('Order Data'!M$1,'Product Data'!$A$1:$G$1,0))</f>
        <v>0.5</v>
      </c>
      <c r="N110" s="5">
        <f>INDEX('Product Data'!$A$1:$G$49,MATCH('Order Data'!$F110,'Product Data'!$A$1:$A$49,0),MATCH('Order Data'!N$1,'Product Data'!$A$1:$G$1,0))</f>
        <v>6.75</v>
      </c>
      <c r="O110" s="5">
        <f t="shared" si="3"/>
        <v>27</v>
      </c>
      <c r="P110" t="str">
        <f t="shared" si="4"/>
        <v>Arabica</v>
      </c>
      <c r="Q110" t="str">
        <f t="shared" si="5"/>
        <v>Medium</v>
      </c>
      <c r="R110" t="str">
        <f>_xlfn.XLOOKUP(tbl_orders[[#This Row],[Customer ID]],'Customer Data'!$A$1:$A$1001,'Customer Data'!$H$1:$H$1001,,0)</f>
        <v>No</v>
      </c>
    </row>
    <row r="111" spans="1:18" x14ac:dyDescent="0.2">
      <c r="A111" s="2" t="s">
        <v>893</v>
      </c>
      <c r="B111" s="2" t="str">
        <f>TEXT(tbl_orders[[#This Row],[Order Date]],"mmm")</f>
        <v>Dec</v>
      </c>
      <c r="C111" s="2" t="str">
        <f>TEXT(tbl_orders[[#This Row],[Order Date]],"yyyy")</f>
        <v>2019</v>
      </c>
      <c r="D111" s="3">
        <v>43811</v>
      </c>
      <c r="E111" s="2" t="s">
        <v>894</v>
      </c>
      <c r="F111" t="s">
        <v>4296</v>
      </c>
      <c r="G111" s="2">
        <v>1</v>
      </c>
      <c r="H111" s="2" t="str">
        <f>_xlfn.XLOOKUP(E111,'Customer Data'!$A$1:$A$1001,'Customer Data'!$B$1:$B$1001,,0)</f>
        <v>Terry Sheryn</v>
      </c>
      <c r="I111" s="2" t="str">
        <f>IF(_xlfn.XLOOKUP(E111,'Customer Data'!$A$1:$A$1001,'Customer Data'!$C$1:$C$1001,,0)=0,"",_xlfn.XLOOKUP(E111,'Customer Data'!$A$1:$A$1001,'Customer Data'!$C$1:$C$1001,,0))</f>
        <v>tsheryn31@mtv.com</v>
      </c>
      <c r="J111" s="2" t="str">
        <f>_xlfn.XLOOKUP(E111,'Customer Data'!$A$1:$A$1001,'Customer Data'!$F$1:$F$1001,,0)</f>
        <v>China</v>
      </c>
      <c r="K111" t="str">
        <f>INDEX('Product Data'!$A$1:$G$49,MATCH('Order Data'!$F111,'Product Data'!$A$1:$A$49,0),MATCH('Order Data'!K$1,'Product Data'!$A$1:$G$1,0))</f>
        <v>Lib</v>
      </c>
      <c r="L111" t="str">
        <f>INDEX('Product Data'!$A$1:$G$49,MATCH('Order Data'!$F111,'Product Data'!$A$1:$A$49,0),MATCH('Order Data'!L$1,'Product Data'!$A$1:$G$1,0))</f>
        <v>D</v>
      </c>
      <c r="M111" s="4">
        <f>INDEX('Product Data'!$A$1:$G$49,MATCH('Order Data'!$F111,'Product Data'!$A$1:$A$49,0),MATCH('Order Data'!M$1,'Product Data'!$A$1:$G$1,0))</f>
        <v>0.5</v>
      </c>
      <c r="N111" s="5">
        <f>INDEX('Product Data'!$A$1:$G$49,MATCH('Order Data'!$F111,'Product Data'!$A$1:$A$49,0),MATCH('Order Data'!N$1,'Product Data'!$A$1:$G$1,0))</f>
        <v>7.77</v>
      </c>
      <c r="O111" s="5">
        <f t="shared" si="3"/>
        <v>7.77</v>
      </c>
      <c r="P111" t="str">
        <f t="shared" si="4"/>
        <v>Liberica</v>
      </c>
      <c r="Q111" t="str">
        <f t="shared" si="5"/>
        <v>Dark</v>
      </c>
      <c r="R111" t="str">
        <f>_xlfn.XLOOKUP(tbl_orders[[#This Row],[Customer ID]],'Customer Data'!$A$1:$A$1001,'Customer Data'!$H$1:$H$1001,,0)</f>
        <v>Yes</v>
      </c>
    </row>
    <row r="112" spans="1:18" x14ac:dyDescent="0.2">
      <c r="A112" s="2" t="s">
        <v>897</v>
      </c>
      <c r="B112" s="2" t="str">
        <f>TEXT(tbl_orders[[#This Row],[Order Date]],"mmm")</f>
        <v>Jun</v>
      </c>
      <c r="C112" s="2" t="str">
        <f>TEXT(tbl_orders[[#This Row],[Order Date]],"yyyy")</f>
        <v>2022</v>
      </c>
      <c r="D112" s="3">
        <v>44727</v>
      </c>
      <c r="E112" s="2" t="s">
        <v>898</v>
      </c>
      <c r="F112" t="s">
        <v>4311</v>
      </c>
      <c r="G112" s="2">
        <v>2</v>
      </c>
      <c r="H112" s="2" t="str">
        <f>_xlfn.XLOOKUP(E112,'Customer Data'!$A$1:$A$1001,'Customer Data'!$B$1:$B$1001,,0)</f>
        <v>Marie-jeanne Redgrave</v>
      </c>
      <c r="I112" s="2" t="str">
        <f>IF(_xlfn.XLOOKUP(E112,'Customer Data'!$A$1:$A$1001,'Customer Data'!$C$1:$C$1001,,0)=0,"",_xlfn.XLOOKUP(E112,'Customer Data'!$A$1:$A$1001,'Customer Data'!$C$1:$C$1001,,0))</f>
        <v>mredgrave32@cargocollective.com</v>
      </c>
      <c r="J112" s="2" t="str">
        <f>_xlfn.XLOOKUP(E112,'Customer Data'!$A$1:$A$1001,'Customer Data'!$F$1:$F$1001,,0)</f>
        <v>United States</v>
      </c>
      <c r="K112" t="str">
        <f>INDEX('Product Data'!$A$1:$G$49,MATCH('Order Data'!$F112,'Product Data'!$A$1:$A$49,0),MATCH('Order Data'!K$1,'Product Data'!$A$1:$G$1,0))</f>
        <v>Exc</v>
      </c>
      <c r="L112" t="str">
        <f>INDEX('Product Data'!$A$1:$G$49,MATCH('Order Data'!$F112,'Product Data'!$A$1:$A$49,0),MATCH('Order Data'!L$1,'Product Data'!$A$1:$G$1,0))</f>
        <v>L</v>
      </c>
      <c r="M112" s="4">
        <f>INDEX('Product Data'!$A$1:$G$49,MATCH('Order Data'!$F112,'Product Data'!$A$1:$A$49,0),MATCH('Order Data'!M$1,'Product Data'!$A$1:$G$1,0))</f>
        <v>0.2</v>
      </c>
      <c r="N112" s="5">
        <f>INDEX('Product Data'!$A$1:$G$49,MATCH('Order Data'!$F112,'Product Data'!$A$1:$A$49,0),MATCH('Order Data'!N$1,'Product Data'!$A$1:$G$1,0))</f>
        <v>4.4550000000000001</v>
      </c>
      <c r="O112" s="5">
        <f t="shared" si="3"/>
        <v>8.91</v>
      </c>
      <c r="P112" t="str">
        <f t="shared" si="4"/>
        <v>Excelsa</v>
      </c>
      <c r="Q112" t="str">
        <f t="shared" si="5"/>
        <v>Light</v>
      </c>
      <c r="R112" t="str">
        <f>_xlfn.XLOOKUP(tbl_orders[[#This Row],[Customer ID]],'Customer Data'!$A$1:$A$1001,'Customer Data'!$H$1:$H$1001,,0)</f>
        <v>Yes</v>
      </c>
    </row>
    <row r="113" spans="1:18" x14ac:dyDescent="0.2">
      <c r="A113" s="2" t="s">
        <v>901</v>
      </c>
      <c r="B113" s="2" t="str">
        <f>TEXT(tbl_orders[[#This Row],[Order Date]],"mmm")</f>
        <v>Jun</v>
      </c>
      <c r="C113" s="2" t="str">
        <f>TEXT(tbl_orders[[#This Row],[Order Date]],"yyyy")</f>
        <v>2019</v>
      </c>
      <c r="D113" s="3">
        <v>43642</v>
      </c>
      <c r="E113" s="2" t="s">
        <v>902</v>
      </c>
      <c r="F113" t="s">
        <v>4299</v>
      </c>
      <c r="G113" s="2">
        <v>5</v>
      </c>
      <c r="H113" s="2" t="str">
        <f>_xlfn.XLOOKUP(E113,'Customer Data'!$A$1:$A$1001,'Customer Data'!$B$1:$B$1001,,0)</f>
        <v>Betty Fominov</v>
      </c>
      <c r="I113" s="2" t="str">
        <f>IF(_xlfn.XLOOKUP(E113,'Customer Data'!$A$1:$A$1001,'Customer Data'!$C$1:$C$1001,,0)=0,"",_xlfn.XLOOKUP(E113,'Customer Data'!$A$1:$A$1001,'Customer Data'!$C$1:$C$1001,,0))</f>
        <v>bfominov33@yale.edu</v>
      </c>
      <c r="J113" s="2" t="str">
        <f>_xlfn.XLOOKUP(E113,'Customer Data'!$A$1:$A$1001,'Customer Data'!$F$1:$F$1001,,0)</f>
        <v>China</v>
      </c>
      <c r="K113" t="str">
        <f>INDEX('Product Data'!$A$1:$G$49,MATCH('Order Data'!$F113,'Product Data'!$A$1:$A$49,0),MATCH('Order Data'!K$1,'Product Data'!$A$1:$G$1,0))</f>
        <v>Rob</v>
      </c>
      <c r="L113" t="str">
        <f>INDEX('Product Data'!$A$1:$G$49,MATCH('Order Data'!$F113,'Product Data'!$A$1:$A$49,0),MATCH('Order Data'!L$1,'Product Data'!$A$1:$G$1,0))</f>
        <v>D</v>
      </c>
      <c r="M113" s="4">
        <f>INDEX('Product Data'!$A$1:$G$49,MATCH('Order Data'!$F113,'Product Data'!$A$1:$A$49,0),MATCH('Order Data'!M$1,'Product Data'!$A$1:$G$1,0))</f>
        <v>0.5</v>
      </c>
      <c r="N113" s="5">
        <f>INDEX('Product Data'!$A$1:$G$49,MATCH('Order Data'!$F113,'Product Data'!$A$1:$A$49,0),MATCH('Order Data'!N$1,'Product Data'!$A$1:$G$1,0))</f>
        <v>5.3699999999999992</v>
      </c>
      <c r="O113" s="5">
        <f t="shared" si="3"/>
        <v>26.849999999999994</v>
      </c>
      <c r="P113" t="str">
        <f t="shared" si="4"/>
        <v>Robusta</v>
      </c>
      <c r="Q113" t="str">
        <f t="shared" si="5"/>
        <v>Dark</v>
      </c>
      <c r="R113" t="str">
        <f>_xlfn.XLOOKUP(tbl_orders[[#This Row],[Customer ID]],'Customer Data'!$A$1:$A$1001,'Customer Data'!$H$1:$H$1001,,0)</f>
        <v>No</v>
      </c>
    </row>
    <row r="114" spans="1:18" x14ac:dyDescent="0.2">
      <c r="A114" s="2" t="s">
        <v>905</v>
      </c>
      <c r="B114" s="2" t="str">
        <f>TEXT(tbl_orders[[#This Row],[Order Date]],"mmm")</f>
        <v>Oct</v>
      </c>
      <c r="C114" s="2" t="str">
        <f>TEXT(tbl_orders[[#This Row],[Order Date]],"yyyy")</f>
        <v>2021</v>
      </c>
      <c r="D114" s="3">
        <v>44481</v>
      </c>
      <c r="E114" s="2" t="s">
        <v>906</v>
      </c>
      <c r="F114" t="s">
        <v>4282</v>
      </c>
      <c r="G114" s="2">
        <v>1</v>
      </c>
      <c r="H114" s="2" t="str">
        <f>_xlfn.XLOOKUP(E114,'Customer Data'!$A$1:$A$1001,'Customer Data'!$B$1:$B$1001,,0)</f>
        <v>Shawnee Critchlow</v>
      </c>
      <c r="I114" s="2" t="str">
        <f>IF(_xlfn.XLOOKUP(E114,'Customer Data'!$A$1:$A$1001,'Customer Data'!$C$1:$C$1001,,0)=0,"",_xlfn.XLOOKUP(E114,'Customer Data'!$A$1:$A$1001,'Customer Data'!$C$1:$C$1001,,0))</f>
        <v>scritchlow34@un.org</v>
      </c>
      <c r="J114" s="2" t="str">
        <f>_xlfn.XLOOKUP(E114,'Customer Data'!$A$1:$A$1001,'Customer Data'!$F$1:$F$1001,,0)</f>
        <v>Brazil</v>
      </c>
      <c r="K114" t="str">
        <f>INDEX('Product Data'!$A$1:$G$49,MATCH('Order Data'!$F114,'Product Data'!$A$1:$A$49,0),MATCH('Order Data'!K$1,'Product Data'!$A$1:$G$1,0))</f>
        <v>Ara</v>
      </c>
      <c r="L114" t="str">
        <f>INDEX('Product Data'!$A$1:$G$49,MATCH('Order Data'!$F114,'Product Data'!$A$1:$A$49,0),MATCH('Order Data'!L$1,'Product Data'!$A$1:$G$1,0))</f>
        <v>M</v>
      </c>
      <c r="M114" s="4">
        <f>INDEX('Product Data'!$A$1:$G$49,MATCH('Order Data'!$F114,'Product Data'!$A$1:$A$49,0),MATCH('Order Data'!M$1,'Product Data'!$A$1:$G$1,0))</f>
        <v>1</v>
      </c>
      <c r="N114" s="5">
        <f>INDEX('Product Data'!$A$1:$G$49,MATCH('Order Data'!$F114,'Product Data'!$A$1:$A$49,0),MATCH('Order Data'!N$1,'Product Data'!$A$1:$G$1,0))</f>
        <v>11.25</v>
      </c>
      <c r="O114" s="5">
        <f t="shared" si="3"/>
        <v>11.25</v>
      </c>
      <c r="P114" t="str">
        <f t="shared" si="4"/>
        <v>Arabica</v>
      </c>
      <c r="Q114" t="str">
        <f t="shared" si="5"/>
        <v>Medium</v>
      </c>
      <c r="R114" t="str">
        <f>_xlfn.XLOOKUP(tbl_orders[[#This Row],[Customer ID]],'Customer Data'!$A$1:$A$1001,'Customer Data'!$H$1:$H$1001,,0)</f>
        <v>No</v>
      </c>
    </row>
    <row r="115" spans="1:18" x14ac:dyDescent="0.2">
      <c r="A115" s="2" t="s">
        <v>909</v>
      </c>
      <c r="B115" s="2" t="str">
        <f>TEXT(tbl_orders[[#This Row],[Order Date]],"mmm")</f>
        <v>Apr</v>
      </c>
      <c r="C115" s="2" t="str">
        <f>TEXT(tbl_orders[[#This Row],[Order Date]],"yyyy")</f>
        <v>2019</v>
      </c>
      <c r="D115" s="3">
        <v>43556</v>
      </c>
      <c r="E115" s="2" t="s">
        <v>910</v>
      </c>
      <c r="F115" t="s">
        <v>4289</v>
      </c>
      <c r="G115" s="2">
        <v>1</v>
      </c>
      <c r="H115" s="2" t="str">
        <f>_xlfn.XLOOKUP(E115,'Customer Data'!$A$1:$A$1001,'Customer Data'!$B$1:$B$1001,,0)</f>
        <v>Merrel Steptow</v>
      </c>
      <c r="I115" s="2" t="str">
        <f>IF(_xlfn.XLOOKUP(E115,'Customer Data'!$A$1:$A$1001,'Customer Data'!$C$1:$C$1001,,0)=0,"",_xlfn.XLOOKUP(E115,'Customer Data'!$A$1:$A$1001,'Customer Data'!$C$1:$C$1001,,0))</f>
        <v>msteptow35@earthlink.net</v>
      </c>
      <c r="J115" s="2" t="str">
        <f>_xlfn.XLOOKUP(E115,'Customer Data'!$A$1:$A$1001,'Customer Data'!$F$1:$F$1001,,0)</f>
        <v>China</v>
      </c>
      <c r="K115" t="str">
        <f>INDEX('Product Data'!$A$1:$G$49,MATCH('Order Data'!$F115,'Product Data'!$A$1:$A$49,0),MATCH('Order Data'!K$1,'Product Data'!$A$1:$G$1,0))</f>
        <v>Lib</v>
      </c>
      <c r="L115" t="str">
        <f>INDEX('Product Data'!$A$1:$G$49,MATCH('Order Data'!$F115,'Product Data'!$A$1:$A$49,0),MATCH('Order Data'!L$1,'Product Data'!$A$1:$G$1,0))</f>
        <v>M</v>
      </c>
      <c r="M115" s="4">
        <f>INDEX('Product Data'!$A$1:$G$49,MATCH('Order Data'!$F115,'Product Data'!$A$1:$A$49,0),MATCH('Order Data'!M$1,'Product Data'!$A$1:$G$1,0))</f>
        <v>1</v>
      </c>
      <c r="N115" s="5">
        <f>INDEX('Product Data'!$A$1:$G$49,MATCH('Order Data'!$F115,'Product Data'!$A$1:$A$49,0),MATCH('Order Data'!N$1,'Product Data'!$A$1:$G$1,0))</f>
        <v>14.55</v>
      </c>
      <c r="O115" s="5">
        <f t="shared" si="3"/>
        <v>14.55</v>
      </c>
      <c r="P115" t="str">
        <f t="shared" si="4"/>
        <v>Liberica</v>
      </c>
      <c r="Q115" t="str">
        <f t="shared" si="5"/>
        <v>Medium</v>
      </c>
      <c r="R115" t="str">
        <f>_xlfn.XLOOKUP(tbl_orders[[#This Row],[Customer ID]],'Customer Data'!$A$1:$A$1001,'Customer Data'!$H$1:$H$1001,,0)</f>
        <v>No</v>
      </c>
    </row>
    <row r="116" spans="1:18" x14ac:dyDescent="0.2">
      <c r="A116" s="2" t="s">
        <v>913</v>
      </c>
      <c r="B116" s="2" t="str">
        <f>TEXT(tbl_orders[[#This Row],[Order Date]],"mmm")</f>
        <v>Mar</v>
      </c>
      <c r="C116" s="2" t="str">
        <f>TEXT(tbl_orders[[#This Row],[Order Date]],"yyyy")</f>
        <v>2021</v>
      </c>
      <c r="D116" s="3">
        <v>44265</v>
      </c>
      <c r="E116" s="2" t="s">
        <v>914</v>
      </c>
      <c r="F116" t="s">
        <v>4305</v>
      </c>
      <c r="G116" s="2">
        <v>4</v>
      </c>
      <c r="H116" s="2" t="str">
        <f>_xlfn.XLOOKUP(E116,'Customer Data'!$A$1:$A$1001,'Customer Data'!$B$1:$B$1001,,0)</f>
        <v>Carmina Hubbuck</v>
      </c>
      <c r="I116" s="2" t="str">
        <f>IF(_xlfn.XLOOKUP(E116,'Customer Data'!$A$1:$A$1001,'Customer Data'!$C$1:$C$1001,,0)=0,"",_xlfn.XLOOKUP(E116,'Customer Data'!$A$1:$A$1001,'Customer Data'!$C$1:$C$1001,,0))</f>
        <v/>
      </c>
      <c r="J116" s="2" t="str">
        <f>_xlfn.XLOOKUP(E116,'Customer Data'!$A$1:$A$1001,'Customer Data'!$F$1:$F$1001,,0)</f>
        <v>United States</v>
      </c>
      <c r="K116" t="str">
        <f>INDEX('Product Data'!$A$1:$G$49,MATCH('Order Data'!$F116,'Product Data'!$A$1:$A$49,0),MATCH('Order Data'!K$1,'Product Data'!$A$1:$G$1,0))</f>
        <v>Rob</v>
      </c>
      <c r="L116" t="str">
        <f>INDEX('Product Data'!$A$1:$G$49,MATCH('Order Data'!$F116,'Product Data'!$A$1:$A$49,0),MATCH('Order Data'!L$1,'Product Data'!$A$1:$G$1,0))</f>
        <v>L</v>
      </c>
      <c r="M116" s="4">
        <f>INDEX('Product Data'!$A$1:$G$49,MATCH('Order Data'!$F116,'Product Data'!$A$1:$A$49,0),MATCH('Order Data'!M$1,'Product Data'!$A$1:$G$1,0))</f>
        <v>0.2</v>
      </c>
      <c r="N116" s="5">
        <f>INDEX('Product Data'!$A$1:$G$49,MATCH('Order Data'!$F116,'Product Data'!$A$1:$A$49,0),MATCH('Order Data'!N$1,'Product Data'!$A$1:$G$1,0))</f>
        <v>3.5849999999999995</v>
      </c>
      <c r="O116" s="5">
        <f t="shared" si="3"/>
        <v>14.339999999999998</v>
      </c>
      <c r="P116" t="str">
        <f t="shared" si="4"/>
        <v>Robusta</v>
      </c>
      <c r="Q116" t="str">
        <f t="shared" si="5"/>
        <v>Light</v>
      </c>
      <c r="R116" t="str">
        <f>_xlfn.XLOOKUP(tbl_orders[[#This Row],[Customer ID]],'Customer Data'!$A$1:$A$1001,'Customer Data'!$H$1:$H$1001,,0)</f>
        <v>No</v>
      </c>
    </row>
    <row r="117" spans="1:18" x14ac:dyDescent="0.2">
      <c r="A117" s="2" t="s">
        <v>916</v>
      </c>
      <c r="B117" s="2" t="str">
        <f>TEXT(tbl_orders[[#This Row],[Order Date]],"mmm")</f>
        <v>Aug</v>
      </c>
      <c r="C117" s="2" t="str">
        <f>TEXT(tbl_orders[[#This Row],[Order Date]],"yyyy")</f>
        <v>2019</v>
      </c>
      <c r="D117" s="3">
        <v>43693</v>
      </c>
      <c r="E117" s="2" t="s">
        <v>917</v>
      </c>
      <c r="F117" t="s">
        <v>4297</v>
      </c>
      <c r="G117" s="2">
        <v>1</v>
      </c>
      <c r="H117" s="2" t="str">
        <f>_xlfn.XLOOKUP(E117,'Customer Data'!$A$1:$A$1001,'Customer Data'!$B$1:$B$1001,,0)</f>
        <v>Ingeberg Mulliner</v>
      </c>
      <c r="I117" s="2" t="str">
        <f>IF(_xlfn.XLOOKUP(E117,'Customer Data'!$A$1:$A$1001,'Customer Data'!$C$1:$C$1001,,0)=0,"",_xlfn.XLOOKUP(E117,'Customer Data'!$A$1:$A$1001,'Customer Data'!$C$1:$C$1001,,0))</f>
        <v>imulliner37@pinterest.com</v>
      </c>
      <c r="J117" s="2" t="str">
        <f>_xlfn.XLOOKUP(E117,'Customer Data'!$A$1:$A$1001,'Customer Data'!$F$1:$F$1001,,0)</f>
        <v>China</v>
      </c>
      <c r="K117" t="str">
        <f>INDEX('Product Data'!$A$1:$G$49,MATCH('Order Data'!$F117,'Product Data'!$A$1:$A$49,0),MATCH('Order Data'!K$1,'Product Data'!$A$1:$G$1,0))</f>
        <v>Lib</v>
      </c>
      <c r="L117" t="str">
        <f>INDEX('Product Data'!$A$1:$G$49,MATCH('Order Data'!$F117,'Product Data'!$A$1:$A$49,0),MATCH('Order Data'!L$1,'Product Data'!$A$1:$G$1,0))</f>
        <v>L</v>
      </c>
      <c r="M117" s="4">
        <f>INDEX('Product Data'!$A$1:$G$49,MATCH('Order Data'!$F117,'Product Data'!$A$1:$A$49,0),MATCH('Order Data'!M$1,'Product Data'!$A$1:$G$1,0))</f>
        <v>1</v>
      </c>
      <c r="N117" s="5">
        <f>INDEX('Product Data'!$A$1:$G$49,MATCH('Order Data'!$F117,'Product Data'!$A$1:$A$49,0),MATCH('Order Data'!N$1,'Product Data'!$A$1:$G$1,0))</f>
        <v>15.85</v>
      </c>
      <c r="O117" s="5">
        <f t="shared" si="3"/>
        <v>15.85</v>
      </c>
      <c r="P117" t="str">
        <f t="shared" si="4"/>
        <v>Liberica</v>
      </c>
      <c r="Q117" t="str">
        <f t="shared" si="5"/>
        <v>Light</v>
      </c>
      <c r="R117" t="str">
        <f>_xlfn.XLOOKUP(tbl_orders[[#This Row],[Customer ID]],'Customer Data'!$A$1:$A$1001,'Customer Data'!$H$1:$H$1001,,0)</f>
        <v>No</v>
      </c>
    </row>
    <row r="118" spans="1:18" x14ac:dyDescent="0.2">
      <c r="A118" s="2" t="s">
        <v>920</v>
      </c>
      <c r="B118" s="2" t="str">
        <f>TEXT(tbl_orders[[#This Row],[Order Date]],"mmm")</f>
        <v>Aug</v>
      </c>
      <c r="C118" s="2" t="str">
        <f>TEXT(tbl_orders[[#This Row],[Order Date]],"yyyy")</f>
        <v>2020</v>
      </c>
      <c r="D118" s="3">
        <v>44054</v>
      </c>
      <c r="E118" s="2" t="s">
        <v>921</v>
      </c>
      <c r="F118" t="s">
        <v>4272</v>
      </c>
      <c r="G118" s="2">
        <v>4</v>
      </c>
      <c r="H118" s="2" t="str">
        <f>_xlfn.XLOOKUP(E118,'Customer Data'!$A$1:$A$1001,'Customer Data'!$B$1:$B$1001,,0)</f>
        <v>Geneva Standley</v>
      </c>
      <c r="I118" s="2" t="str">
        <f>IF(_xlfn.XLOOKUP(E118,'Customer Data'!$A$1:$A$1001,'Customer Data'!$C$1:$C$1001,,0)=0,"",_xlfn.XLOOKUP(E118,'Customer Data'!$A$1:$A$1001,'Customer Data'!$C$1:$C$1001,,0))</f>
        <v>gstandley38@dion.ne.jp</v>
      </c>
      <c r="J118" s="2" t="str">
        <f>_xlfn.XLOOKUP(E118,'Customer Data'!$A$1:$A$1001,'Customer Data'!$F$1:$F$1001,,0)</f>
        <v>Brazil</v>
      </c>
      <c r="K118" t="str">
        <f>INDEX('Product Data'!$A$1:$G$49,MATCH('Order Data'!$F118,'Product Data'!$A$1:$A$49,0),MATCH('Order Data'!K$1,'Product Data'!$A$1:$G$1,0))</f>
        <v>Lib</v>
      </c>
      <c r="L118" t="str">
        <f>INDEX('Product Data'!$A$1:$G$49,MATCH('Order Data'!$F118,'Product Data'!$A$1:$A$49,0),MATCH('Order Data'!L$1,'Product Data'!$A$1:$G$1,0))</f>
        <v>L</v>
      </c>
      <c r="M118" s="4">
        <f>INDEX('Product Data'!$A$1:$G$49,MATCH('Order Data'!$F118,'Product Data'!$A$1:$A$49,0),MATCH('Order Data'!M$1,'Product Data'!$A$1:$G$1,0))</f>
        <v>0.2</v>
      </c>
      <c r="N118" s="5">
        <f>INDEX('Product Data'!$A$1:$G$49,MATCH('Order Data'!$F118,'Product Data'!$A$1:$A$49,0),MATCH('Order Data'!N$1,'Product Data'!$A$1:$G$1,0))</f>
        <v>4.7549999999999999</v>
      </c>
      <c r="O118" s="5">
        <f t="shared" si="3"/>
        <v>19.02</v>
      </c>
      <c r="P118" t="str">
        <f t="shared" si="4"/>
        <v>Liberica</v>
      </c>
      <c r="Q118" t="str">
        <f t="shared" si="5"/>
        <v>Light</v>
      </c>
      <c r="R118" t="str">
        <f>_xlfn.XLOOKUP(tbl_orders[[#This Row],[Customer ID]],'Customer Data'!$A$1:$A$1001,'Customer Data'!$H$1:$H$1001,,0)</f>
        <v>Yes</v>
      </c>
    </row>
    <row r="119" spans="1:18" x14ac:dyDescent="0.2">
      <c r="A119" s="2" t="s">
        <v>924</v>
      </c>
      <c r="B119" s="2" t="str">
        <f>TEXT(tbl_orders[[#This Row],[Order Date]],"mmm")</f>
        <v>Apr</v>
      </c>
      <c r="C119" s="2" t="str">
        <f>TEXT(tbl_orders[[#This Row],[Order Date]],"yyyy")</f>
        <v>2022</v>
      </c>
      <c r="D119" s="3">
        <v>44656</v>
      </c>
      <c r="E119" s="2" t="s">
        <v>925</v>
      </c>
      <c r="F119" t="s">
        <v>4288</v>
      </c>
      <c r="G119" s="2">
        <v>2</v>
      </c>
      <c r="H119" s="2" t="str">
        <f>_xlfn.XLOOKUP(E119,'Customer Data'!$A$1:$A$1001,'Customer Data'!$B$1:$B$1001,,0)</f>
        <v>Brook Drage</v>
      </c>
      <c r="I119" s="2" t="str">
        <f>IF(_xlfn.XLOOKUP(E119,'Customer Data'!$A$1:$A$1001,'Customer Data'!$C$1:$C$1001,,0)=0,"",_xlfn.XLOOKUP(E119,'Customer Data'!$A$1:$A$1001,'Customer Data'!$C$1:$C$1001,,0))</f>
        <v>bdrage39@youku.com</v>
      </c>
      <c r="J119" s="2" t="str">
        <f>_xlfn.XLOOKUP(E119,'Customer Data'!$A$1:$A$1001,'Customer Data'!$F$1:$F$1001,,0)</f>
        <v>United States</v>
      </c>
      <c r="K119" t="str">
        <f>INDEX('Product Data'!$A$1:$G$49,MATCH('Order Data'!$F119,'Product Data'!$A$1:$A$49,0),MATCH('Order Data'!K$1,'Product Data'!$A$1:$G$1,0))</f>
        <v>Lib</v>
      </c>
      <c r="L119" t="str">
        <f>INDEX('Product Data'!$A$1:$G$49,MATCH('Order Data'!$F119,'Product Data'!$A$1:$A$49,0),MATCH('Order Data'!L$1,'Product Data'!$A$1:$G$1,0))</f>
        <v>L</v>
      </c>
      <c r="M119" s="4">
        <f>INDEX('Product Data'!$A$1:$G$49,MATCH('Order Data'!$F119,'Product Data'!$A$1:$A$49,0),MATCH('Order Data'!M$1,'Product Data'!$A$1:$G$1,0))</f>
        <v>0.5</v>
      </c>
      <c r="N119" s="5">
        <f>INDEX('Product Data'!$A$1:$G$49,MATCH('Order Data'!$F119,'Product Data'!$A$1:$A$49,0),MATCH('Order Data'!N$1,'Product Data'!$A$1:$G$1,0))</f>
        <v>9.51</v>
      </c>
      <c r="O119" s="5">
        <f t="shared" si="3"/>
        <v>19.02</v>
      </c>
      <c r="P119" t="str">
        <f t="shared" si="4"/>
        <v>Liberica</v>
      </c>
      <c r="Q119" t="str">
        <f t="shared" si="5"/>
        <v>Light</v>
      </c>
      <c r="R119" t="str">
        <f>_xlfn.XLOOKUP(tbl_orders[[#This Row],[Customer ID]],'Customer Data'!$A$1:$A$1001,'Customer Data'!$H$1:$H$1001,,0)</f>
        <v>No</v>
      </c>
    </row>
    <row r="120" spans="1:18" x14ac:dyDescent="0.2">
      <c r="A120" s="2" t="s">
        <v>928</v>
      </c>
      <c r="B120" s="2" t="str">
        <f>TEXT(tbl_orders[[#This Row],[Order Date]],"mmm")</f>
        <v>Oct</v>
      </c>
      <c r="C120" s="2" t="str">
        <f>TEXT(tbl_orders[[#This Row],[Order Date]],"yyyy")</f>
        <v>2019</v>
      </c>
      <c r="D120" s="3">
        <v>43760</v>
      </c>
      <c r="E120" s="2" t="s">
        <v>929</v>
      </c>
      <c r="F120" t="s">
        <v>4271</v>
      </c>
      <c r="G120" s="2">
        <v>3</v>
      </c>
      <c r="H120" s="2" t="str">
        <f>_xlfn.XLOOKUP(E120,'Customer Data'!$A$1:$A$1001,'Customer Data'!$B$1:$B$1001,,0)</f>
        <v>Muffin Yallop</v>
      </c>
      <c r="I120" s="2" t="str">
        <f>IF(_xlfn.XLOOKUP(E120,'Customer Data'!$A$1:$A$1001,'Customer Data'!$C$1:$C$1001,,0)=0,"",_xlfn.XLOOKUP(E120,'Customer Data'!$A$1:$A$1001,'Customer Data'!$C$1:$C$1001,,0))</f>
        <v>myallop3a@fema.gov</v>
      </c>
      <c r="J120" s="2" t="str">
        <f>_xlfn.XLOOKUP(E120,'Customer Data'!$A$1:$A$1001,'Customer Data'!$F$1:$F$1001,,0)</f>
        <v>Brazil</v>
      </c>
      <c r="K120" t="str">
        <f>INDEX('Product Data'!$A$1:$G$49,MATCH('Order Data'!$F120,'Product Data'!$A$1:$A$49,0),MATCH('Order Data'!K$1,'Product Data'!$A$1:$G$1,0))</f>
        <v>Exc</v>
      </c>
      <c r="L120" t="str">
        <f>INDEX('Product Data'!$A$1:$G$49,MATCH('Order Data'!$F120,'Product Data'!$A$1:$A$49,0),MATCH('Order Data'!L$1,'Product Data'!$A$1:$G$1,0))</f>
        <v>D</v>
      </c>
      <c r="M120" s="4">
        <f>INDEX('Product Data'!$A$1:$G$49,MATCH('Order Data'!$F120,'Product Data'!$A$1:$A$49,0),MATCH('Order Data'!M$1,'Product Data'!$A$1:$G$1,0))</f>
        <v>0.5</v>
      </c>
      <c r="N120" s="5">
        <f>INDEX('Product Data'!$A$1:$G$49,MATCH('Order Data'!$F120,'Product Data'!$A$1:$A$49,0),MATCH('Order Data'!N$1,'Product Data'!$A$1:$G$1,0))</f>
        <v>7.29</v>
      </c>
      <c r="O120" s="5">
        <f t="shared" si="3"/>
        <v>21.87</v>
      </c>
      <c r="P120" t="str">
        <f t="shared" si="4"/>
        <v>Excelsa</v>
      </c>
      <c r="Q120" t="str">
        <f t="shared" si="5"/>
        <v>Dark</v>
      </c>
      <c r="R120" t="str">
        <f>_xlfn.XLOOKUP(tbl_orders[[#This Row],[Customer ID]],'Customer Data'!$A$1:$A$1001,'Customer Data'!$H$1:$H$1001,,0)</f>
        <v>Yes</v>
      </c>
    </row>
    <row r="121" spans="1:18" x14ac:dyDescent="0.2">
      <c r="A121" s="2" t="s">
        <v>932</v>
      </c>
      <c r="B121" s="2" t="str">
        <f>TEXT(tbl_orders[[#This Row],[Order Date]],"mmm")</f>
        <v>Oct</v>
      </c>
      <c r="C121" s="2" t="str">
        <f>TEXT(tbl_orders[[#This Row],[Order Date]],"yyyy")</f>
        <v>2021</v>
      </c>
      <c r="D121" s="3">
        <v>44471</v>
      </c>
      <c r="E121" s="2" t="s">
        <v>933</v>
      </c>
      <c r="F121" t="s">
        <v>4283</v>
      </c>
      <c r="G121" s="2">
        <v>1</v>
      </c>
      <c r="H121" s="2" t="str">
        <f>_xlfn.XLOOKUP(E121,'Customer Data'!$A$1:$A$1001,'Customer Data'!$B$1:$B$1001,,0)</f>
        <v>Cordi Switsur</v>
      </c>
      <c r="I121" s="2" t="str">
        <f>IF(_xlfn.XLOOKUP(E121,'Customer Data'!$A$1:$A$1001,'Customer Data'!$C$1:$C$1001,,0)=0,"",_xlfn.XLOOKUP(E121,'Customer Data'!$A$1:$A$1001,'Customer Data'!$C$1:$C$1001,,0))</f>
        <v>cswitsur3b@chronoengine.com</v>
      </c>
      <c r="J121" s="2" t="str">
        <f>_xlfn.XLOOKUP(E121,'Customer Data'!$A$1:$A$1001,'Customer Data'!$F$1:$F$1001,,0)</f>
        <v>China</v>
      </c>
      <c r="K121" t="str">
        <f>INDEX('Product Data'!$A$1:$G$49,MATCH('Order Data'!$F121,'Product Data'!$A$1:$A$49,0),MATCH('Order Data'!K$1,'Product Data'!$A$1:$G$1,0))</f>
        <v>Exc</v>
      </c>
      <c r="L121" t="str">
        <f>INDEX('Product Data'!$A$1:$G$49,MATCH('Order Data'!$F121,'Product Data'!$A$1:$A$49,0),MATCH('Order Data'!L$1,'Product Data'!$A$1:$G$1,0))</f>
        <v>M</v>
      </c>
      <c r="M121" s="4">
        <f>INDEX('Product Data'!$A$1:$G$49,MATCH('Order Data'!$F121,'Product Data'!$A$1:$A$49,0),MATCH('Order Data'!M$1,'Product Data'!$A$1:$G$1,0))</f>
        <v>0.2</v>
      </c>
      <c r="N121" s="5">
        <f>INDEX('Product Data'!$A$1:$G$49,MATCH('Order Data'!$F121,'Product Data'!$A$1:$A$49,0),MATCH('Order Data'!N$1,'Product Data'!$A$1:$G$1,0))</f>
        <v>4.125</v>
      </c>
      <c r="O121" s="5">
        <f t="shared" si="3"/>
        <v>4.125</v>
      </c>
      <c r="P121" t="str">
        <f t="shared" si="4"/>
        <v>Excelsa</v>
      </c>
      <c r="Q121" t="str">
        <f t="shared" si="5"/>
        <v>Medium</v>
      </c>
      <c r="R121" t="str">
        <f>_xlfn.XLOOKUP(tbl_orders[[#This Row],[Customer ID]],'Customer Data'!$A$1:$A$1001,'Customer Data'!$H$1:$H$1001,,0)</f>
        <v>No</v>
      </c>
    </row>
    <row r="122" spans="1:18" x14ac:dyDescent="0.2">
      <c r="A122" s="2" t="s">
        <v>932</v>
      </c>
      <c r="B122" s="2" t="str">
        <f>TEXT(tbl_orders[[#This Row],[Order Date]],"mmm")</f>
        <v>Oct</v>
      </c>
      <c r="C122" s="2" t="str">
        <f>TEXT(tbl_orders[[#This Row],[Order Date]],"yyyy")</f>
        <v>2021</v>
      </c>
      <c r="D122" s="3">
        <v>44471</v>
      </c>
      <c r="E122" s="2" t="s">
        <v>933</v>
      </c>
      <c r="F122" t="s">
        <v>4294</v>
      </c>
      <c r="G122" s="2">
        <v>1</v>
      </c>
      <c r="H122" s="2" t="str">
        <f>_xlfn.XLOOKUP(E122,'Customer Data'!$A$1:$A$1001,'Customer Data'!$B$1:$B$1001,,0)</f>
        <v>Cordi Switsur</v>
      </c>
      <c r="I122" s="2" t="str">
        <f>IF(_xlfn.XLOOKUP(E122,'Customer Data'!$A$1:$A$1001,'Customer Data'!$C$1:$C$1001,,0)=0,"",_xlfn.XLOOKUP(E122,'Customer Data'!$A$1:$A$1001,'Customer Data'!$C$1:$C$1001,,0))</f>
        <v>cswitsur3b@chronoengine.com</v>
      </c>
      <c r="J122" s="2" t="str">
        <f>_xlfn.XLOOKUP(E122,'Customer Data'!$A$1:$A$1001,'Customer Data'!$F$1:$F$1001,,0)</f>
        <v>China</v>
      </c>
      <c r="K122" t="str">
        <f>INDEX('Product Data'!$A$1:$G$49,MATCH('Order Data'!$F122,'Product Data'!$A$1:$A$49,0),MATCH('Order Data'!K$1,'Product Data'!$A$1:$G$1,0))</f>
        <v>Ara</v>
      </c>
      <c r="L122" t="str">
        <f>INDEX('Product Data'!$A$1:$G$49,MATCH('Order Data'!$F122,'Product Data'!$A$1:$A$49,0),MATCH('Order Data'!L$1,'Product Data'!$A$1:$G$1,0))</f>
        <v>L</v>
      </c>
      <c r="M122" s="4">
        <f>INDEX('Product Data'!$A$1:$G$49,MATCH('Order Data'!$F122,'Product Data'!$A$1:$A$49,0),MATCH('Order Data'!M$1,'Product Data'!$A$1:$G$1,0))</f>
        <v>0.2</v>
      </c>
      <c r="N122" s="5">
        <f>INDEX('Product Data'!$A$1:$G$49,MATCH('Order Data'!$F122,'Product Data'!$A$1:$A$49,0),MATCH('Order Data'!N$1,'Product Data'!$A$1:$G$1,0))</f>
        <v>3.8849999999999998</v>
      </c>
      <c r="O122" s="5">
        <f t="shared" si="3"/>
        <v>3.8849999999999998</v>
      </c>
      <c r="P122" t="str">
        <f t="shared" si="4"/>
        <v>Arabica</v>
      </c>
      <c r="Q122" t="str">
        <f t="shared" si="5"/>
        <v>Light</v>
      </c>
      <c r="R122" t="str">
        <f>_xlfn.XLOOKUP(tbl_orders[[#This Row],[Customer ID]],'Customer Data'!$A$1:$A$1001,'Customer Data'!$H$1:$H$1001,,0)</f>
        <v>No</v>
      </c>
    </row>
    <row r="123" spans="1:18" x14ac:dyDescent="0.2">
      <c r="A123" s="2" t="s">
        <v>932</v>
      </c>
      <c r="B123" s="2" t="str">
        <f>TEXT(tbl_orders[[#This Row],[Order Date]],"mmm")</f>
        <v>Oct</v>
      </c>
      <c r="C123" s="2" t="str">
        <f>TEXT(tbl_orders[[#This Row],[Order Date]],"yyyy")</f>
        <v>2021</v>
      </c>
      <c r="D123" s="3">
        <v>44471</v>
      </c>
      <c r="E123" s="2" t="s">
        <v>933</v>
      </c>
      <c r="F123" t="s">
        <v>4268</v>
      </c>
      <c r="G123" s="2">
        <v>5</v>
      </c>
      <c r="H123" s="2" t="str">
        <f>_xlfn.XLOOKUP(E123,'Customer Data'!$A$1:$A$1001,'Customer Data'!$B$1:$B$1001,,0)</f>
        <v>Cordi Switsur</v>
      </c>
      <c r="I123" s="2" t="str">
        <f>IF(_xlfn.XLOOKUP(E123,'Customer Data'!$A$1:$A$1001,'Customer Data'!$C$1:$C$1001,,0)=0,"",_xlfn.XLOOKUP(E123,'Customer Data'!$A$1:$A$1001,'Customer Data'!$C$1:$C$1001,,0))</f>
        <v>cswitsur3b@chronoengine.com</v>
      </c>
      <c r="J123" s="2" t="str">
        <f>_xlfn.XLOOKUP(E123,'Customer Data'!$A$1:$A$1001,'Customer Data'!$F$1:$F$1001,,0)</f>
        <v>China</v>
      </c>
      <c r="K123" t="str">
        <f>INDEX('Product Data'!$A$1:$G$49,MATCH('Order Data'!$F123,'Product Data'!$A$1:$A$49,0),MATCH('Order Data'!K$1,'Product Data'!$A$1:$G$1,0))</f>
        <v>Exc</v>
      </c>
      <c r="L123" t="str">
        <f>INDEX('Product Data'!$A$1:$G$49,MATCH('Order Data'!$F123,'Product Data'!$A$1:$A$49,0),MATCH('Order Data'!L$1,'Product Data'!$A$1:$G$1,0))</f>
        <v>M</v>
      </c>
      <c r="M123" s="4">
        <f>INDEX('Product Data'!$A$1:$G$49,MATCH('Order Data'!$F123,'Product Data'!$A$1:$A$49,0),MATCH('Order Data'!M$1,'Product Data'!$A$1:$G$1,0))</f>
        <v>1</v>
      </c>
      <c r="N123" s="5">
        <f>INDEX('Product Data'!$A$1:$G$49,MATCH('Order Data'!$F123,'Product Data'!$A$1:$A$49,0),MATCH('Order Data'!N$1,'Product Data'!$A$1:$G$1,0))</f>
        <v>13.75</v>
      </c>
      <c r="O123" s="5">
        <f t="shared" si="3"/>
        <v>68.75</v>
      </c>
      <c r="P123" t="str">
        <f t="shared" si="4"/>
        <v>Excelsa</v>
      </c>
      <c r="Q123" t="str">
        <f t="shared" si="5"/>
        <v>Medium</v>
      </c>
      <c r="R123" t="str">
        <f>_xlfn.XLOOKUP(tbl_orders[[#This Row],[Customer ID]],'Customer Data'!$A$1:$A$1001,'Customer Data'!$H$1:$H$1001,,0)</f>
        <v>No</v>
      </c>
    </row>
    <row r="124" spans="1:18" x14ac:dyDescent="0.2">
      <c r="A124" s="2" t="s">
        <v>942</v>
      </c>
      <c r="B124" s="2" t="str">
        <f>TEXT(tbl_orders[[#This Row],[Order Date]],"mmm")</f>
        <v>Mar</v>
      </c>
      <c r="C124" s="2" t="str">
        <f>TEXT(tbl_orders[[#This Row],[Order Date]],"yyyy")</f>
        <v>2021</v>
      </c>
      <c r="D124" s="3">
        <v>44268</v>
      </c>
      <c r="E124" s="2" t="s">
        <v>943</v>
      </c>
      <c r="F124" t="s">
        <v>4285</v>
      </c>
      <c r="G124" s="2">
        <v>4</v>
      </c>
      <c r="H124" s="2" t="str">
        <f>_xlfn.XLOOKUP(E124,'Customer Data'!$A$1:$A$1001,'Customer Data'!$B$1:$B$1001,,0)</f>
        <v>Mahala Ludwell</v>
      </c>
      <c r="I124" s="2" t="str">
        <f>IF(_xlfn.XLOOKUP(E124,'Customer Data'!$A$1:$A$1001,'Customer Data'!$C$1:$C$1001,,0)=0,"",_xlfn.XLOOKUP(E124,'Customer Data'!$A$1:$A$1001,'Customer Data'!$C$1:$C$1001,,0))</f>
        <v>mludwell3e@blogger.com</v>
      </c>
      <c r="J124" s="2" t="str">
        <f>_xlfn.XLOOKUP(E124,'Customer Data'!$A$1:$A$1001,'Customer Data'!$F$1:$F$1001,,0)</f>
        <v>China</v>
      </c>
      <c r="K124" t="str">
        <f>INDEX('Product Data'!$A$1:$G$49,MATCH('Order Data'!$F124,'Product Data'!$A$1:$A$49,0),MATCH('Order Data'!K$1,'Product Data'!$A$1:$G$1,0))</f>
        <v>Ara</v>
      </c>
      <c r="L124" t="str">
        <f>INDEX('Product Data'!$A$1:$G$49,MATCH('Order Data'!$F124,'Product Data'!$A$1:$A$49,0),MATCH('Order Data'!L$1,'Product Data'!$A$1:$G$1,0))</f>
        <v>D</v>
      </c>
      <c r="M124" s="4">
        <f>INDEX('Product Data'!$A$1:$G$49,MATCH('Order Data'!$F124,'Product Data'!$A$1:$A$49,0),MATCH('Order Data'!M$1,'Product Data'!$A$1:$G$1,0))</f>
        <v>0.5</v>
      </c>
      <c r="N124" s="5">
        <f>INDEX('Product Data'!$A$1:$G$49,MATCH('Order Data'!$F124,'Product Data'!$A$1:$A$49,0),MATCH('Order Data'!N$1,'Product Data'!$A$1:$G$1,0))</f>
        <v>5.97</v>
      </c>
      <c r="O124" s="5">
        <f t="shared" si="3"/>
        <v>23.88</v>
      </c>
      <c r="P124" t="str">
        <f t="shared" si="4"/>
        <v>Arabica</v>
      </c>
      <c r="Q124" t="str">
        <f t="shared" si="5"/>
        <v>Dark</v>
      </c>
      <c r="R124" t="str">
        <f>_xlfn.XLOOKUP(tbl_orders[[#This Row],[Customer ID]],'Customer Data'!$A$1:$A$1001,'Customer Data'!$H$1:$H$1001,,0)</f>
        <v>Yes</v>
      </c>
    </row>
    <row r="125" spans="1:18" x14ac:dyDescent="0.2">
      <c r="A125" s="2" t="s">
        <v>946</v>
      </c>
      <c r="B125" s="2" t="str">
        <f>TEXT(tbl_orders[[#This Row],[Order Date]],"mmm")</f>
        <v>Jun</v>
      </c>
      <c r="C125" s="2" t="str">
        <f>TEXT(tbl_orders[[#This Row],[Order Date]],"yyyy")</f>
        <v>2022</v>
      </c>
      <c r="D125" s="3">
        <v>44724</v>
      </c>
      <c r="E125" s="2" t="s">
        <v>947</v>
      </c>
      <c r="F125" t="s">
        <v>4291</v>
      </c>
      <c r="G125" s="2">
        <v>2</v>
      </c>
      <c r="H125" s="2" t="str">
        <f>_xlfn.XLOOKUP(E125,'Customer Data'!$A$1:$A$1001,'Customer Data'!$B$1:$B$1001,,0)</f>
        <v>Doll Beauchamp</v>
      </c>
      <c r="I125" s="2" t="str">
        <f>IF(_xlfn.XLOOKUP(E125,'Customer Data'!$A$1:$A$1001,'Customer Data'!$C$1:$C$1001,,0)=0,"",_xlfn.XLOOKUP(E125,'Customer Data'!$A$1:$A$1001,'Customer Data'!$C$1:$C$1001,,0))</f>
        <v>dbeauchamp3f@usda.gov</v>
      </c>
      <c r="J125" s="2" t="str">
        <f>_xlfn.XLOOKUP(E125,'Customer Data'!$A$1:$A$1001,'Customer Data'!$F$1:$F$1001,,0)</f>
        <v>United States</v>
      </c>
      <c r="K125" t="str">
        <f>INDEX('Product Data'!$A$1:$G$49,MATCH('Order Data'!$F125,'Product Data'!$A$1:$A$49,0),MATCH('Order Data'!K$1,'Product Data'!$A$1:$G$1,0))</f>
        <v>Lib</v>
      </c>
      <c r="L125" t="str">
        <f>INDEX('Product Data'!$A$1:$G$49,MATCH('Order Data'!$F125,'Product Data'!$A$1:$A$49,0),MATCH('Order Data'!L$1,'Product Data'!$A$1:$G$1,0))</f>
        <v>L</v>
      </c>
      <c r="M125" s="4">
        <f>INDEX('Product Data'!$A$1:$G$49,MATCH('Order Data'!$F125,'Product Data'!$A$1:$A$49,0),MATCH('Order Data'!M$1,'Product Data'!$A$1:$G$1,0))</f>
        <v>2.5</v>
      </c>
      <c r="N125" s="5">
        <f>INDEX('Product Data'!$A$1:$G$49,MATCH('Order Data'!$F125,'Product Data'!$A$1:$A$49,0),MATCH('Order Data'!N$1,'Product Data'!$A$1:$G$1,0))</f>
        <v>36.454999999999998</v>
      </c>
      <c r="O125" s="5">
        <f t="shared" si="3"/>
        <v>72.91</v>
      </c>
      <c r="P125" t="str">
        <f t="shared" si="4"/>
        <v>Liberica</v>
      </c>
      <c r="Q125" t="str">
        <f t="shared" si="5"/>
        <v>Light</v>
      </c>
      <c r="R125" t="str">
        <f>_xlfn.XLOOKUP(tbl_orders[[#This Row],[Customer ID]],'Customer Data'!$A$1:$A$1001,'Customer Data'!$H$1:$H$1001,,0)</f>
        <v>No</v>
      </c>
    </row>
    <row r="126" spans="1:18" x14ac:dyDescent="0.2">
      <c r="A126" s="2" t="s">
        <v>950</v>
      </c>
      <c r="B126" s="2" t="str">
        <f>TEXT(tbl_orders[[#This Row],[Order Date]],"mmm")</f>
        <v>Apr</v>
      </c>
      <c r="C126" s="2" t="str">
        <f>TEXT(tbl_orders[[#This Row],[Order Date]],"yyyy")</f>
        <v>2019</v>
      </c>
      <c r="D126" s="3">
        <v>43582</v>
      </c>
      <c r="E126" s="2" t="s">
        <v>951</v>
      </c>
      <c r="F126" t="s">
        <v>4286</v>
      </c>
      <c r="G126" s="2">
        <v>5</v>
      </c>
      <c r="H126" s="2" t="str">
        <f>_xlfn.XLOOKUP(E126,'Customer Data'!$A$1:$A$1001,'Customer Data'!$B$1:$B$1001,,0)</f>
        <v>Stanford Rodliff</v>
      </c>
      <c r="I126" s="2" t="str">
        <f>IF(_xlfn.XLOOKUP(E126,'Customer Data'!$A$1:$A$1001,'Customer Data'!$C$1:$C$1001,,0)=0,"",_xlfn.XLOOKUP(E126,'Customer Data'!$A$1:$A$1001,'Customer Data'!$C$1:$C$1001,,0))</f>
        <v>srodliff3g@ted.com</v>
      </c>
      <c r="J126" s="2" t="str">
        <f>_xlfn.XLOOKUP(E126,'Customer Data'!$A$1:$A$1001,'Customer Data'!$F$1:$F$1001,,0)</f>
        <v>Brazil</v>
      </c>
      <c r="K126" t="str">
        <f>INDEX('Product Data'!$A$1:$G$49,MATCH('Order Data'!$F126,'Product Data'!$A$1:$A$49,0),MATCH('Order Data'!K$1,'Product Data'!$A$1:$G$1,0))</f>
        <v>Lib</v>
      </c>
      <c r="L126" t="str">
        <f>INDEX('Product Data'!$A$1:$G$49,MATCH('Order Data'!$F126,'Product Data'!$A$1:$A$49,0),MATCH('Order Data'!L$1,'Product Data'!$A$1:$G$1,0))</f>
        <v>M</v>
      </c>
      <c r="M126" s="4">
        <f>INDEX('Product Data'!$A$1:$G$49,MATCH('Order Data'!$F126,'Product Data'!$A$1:$A$49,0),MATCH('Order Data'!M$1,'Product Data'!$A$1:$G$1,0))</f>
        <v>0.2</v>
      </c>
      <c r="N126" s="5">
        <f>INDEX('Product Data'!$A$1:$G$49,MATCH('Order Data'!$F126,'Product Data'!$A$1:$A$49,0),MATCH('Order Data'!N$1,'Product Data'!$A$1:$G$1,0))</f>
        <v>4.3650000000000002</v>
      </c>
      <c r="O126" s="5">
        <f t="shared" si="3"/>
        <v>21.825000000000003</v>
      </c>
      <c r="P126" t="str">
        <f t="shared" si="4"/>
        <v>Liberica</v>
      </c>
      <c r="Q126" t="str">
        <f t="shared" si="5"/>
        <v>Medium</v>
      </c>
      <c r="R126" t="str">
        <f>_xlfn.XLOOKUP(tbl_orders[[#This Row],[Customer ID]],'Customer Data'!$A$1:$A$1001,'Customer Data'!$H$1:$H$1001,,0)</f>
        <v>Yes</v>
      </c>
    </row>
    <row r="127" spans="1:18" x14ac:dyDescent="0.2">
      <c r="A127" s="2" t="s">
        <v>954</v>
      </c>
      <c r="B127" s="2" t="str">
        <f>TEXT(tbl_orders[[#This Row],[Order Date]],"mmm")</f>
        <v>May</v>
      </c>
      <c r="C127" s="2" t="str">
        <f>TEXT(tbl_orders[[#This Row],[Order Date]],"yyyy")</f>
        <v>2019</v>
      </c>
      <c r="D127" s="3">
        <v>43608</v>
      </c>
      <c r="E127" s="2" t="s">
        <v>955</v>
      </c>
      <c r="F127" t="s">
        <v>4287</v>
      </c>
      <c r="G127" s="2">
        <v>3</v>
      </c>
      <c r="H127" s="2" t="str">
        <f>_xlfn.XLOOKUP(E127,'Customer Data'!$A$1:$A$1001,'Customer Data'!$B$1:$B$1001,,0)</f>
        <v>Stevana Woodham</v>
      </c>
      <c r="I127" s="2" t="str">
        <f>IF(_xlfn.XLOOKUP(E127,'Customer Data'!$A$1:$A$1001,'Customer Data'!$C$1:$C$1001,,0)=0,"",_xlfn.XLOOKUP(E127,'Customer Data'!$A$1:$A$1001,'Customer Data'!$C$1:$C$1001,,0))</f>
        <v>swoodham3h@businesswire.com</v>
      </c>
      <c r="J127" s="2" t="str">
        <f>_xlfn.XLOOKUP(E127,'Customer Data'!$A$1:$A$1001,'Customer Data'!$F$1:$F$1001,,0)</f>
        <v>China</v>
      </c>
      <c r="K127" t="str">
        <f>INDEX('Product Data'!$A$1:$G$49,MATCH('Order Data'!$F127,'Product Data'!$A$1:$A$49,0),MATCH('Order Data'!K$1,'Product Data'!$A$1:$G$1,0))</f>
        <v>Lib</v>
      </c>
      <c r="L127" t="str">
        <f>INDEX('Product Data'!$A$1:$G$49,MATCH('Order Data'!$F127,'Product Data'!$A$1:$A$49,0),MATCH('Order Data'!L$1,'Product Data'!$A$1:$G$1,0))</f>
        <v>M</v>
      </c>
      <c r="M127" s="4">
        <f>INDEX('Product Data'!$A$1:$G$49,MATCH('Order Data'!$F127,'Product Data'!$A$1:$A$49,0),MATCH('Order Data'!M$1,'Product Data'!$A$1:$G$1,0))</f>
        <v>0.5</v>
      </c>
      <c r="N127" s="5">
        <f>INDEX('Product Data'!$A$1:$G$49,MATCH('Order Data'!$F127,'Product Data'!$A$1:$A$49,0),MATCH('Order Data'!N$1,'Product Data'!$A$1:$G$1,0))</f>
        <v>8.73</v>
      </c>
      <c r="O127" s="5">
        <f t="shared" si="3"/>
        <v>26.19</v>
      </c>
      <c r="P127" t="str">
        <f t="shared" si="4"/>
        <v>Liberica</v>
      </c>
      <c r="Q127" t="str">
        <f t="shared" si="5"/>
        <v>Medium</v>
      </c>
      <c r="R127" t="str">
        <f>_xlfn.XLOOKUP(tbl_orders[[#This Row],[Customer ID]],'Customer Data'!$A$1:$A$1001,'Customer Data'!$H$1:$H$1001,,0)</f>
        <v>Yes</v>
      </c>
    </row>
    <row r="128" spans="1:18" x14ac:dyDescent="0.2">
      <c r="A128" s="2" t="s">
        <v>958</v>
      </c>
      <c r="B128" s="2" t="str">
        <f>TEXT(tbl_orders[[#This Row],[Order Date]],"mmm")</f>
        <v>Jul</v>
      </c>
      <c r="C128" s="2" t="str">
        <f>TEXT(tbl_orders[[#This Row],[Order Date]],"yyyy")</f>
        <v>2020</v>
      </c>
      <c r="D128" s="3">
        <v>44026</v>
      </c>
      <c r="E128" s="2" t="s">
        <v>959</v>
      </c>
      <c r="F128" t="s">
        <v>4282</v>
      </c>
      <c r="G128" s="2">
        <v>1</v>
      </c>
      <c r="H128" s="2" t="str">
        <f>_xlfn.XLOOKUP(E128,'Customer Data'!$A$1:$A$1001,'Customer Data'!$B$1:$B$1001,,0)</f>
        <v>Hewet Synnot</v>
      </c>
      <c r="I128" s="2" t="str">
        <f>IF(_xlfn.XLOOKUP(E128,'Customer Data'!$A$1:$A$1001,'Customer Data'!$C$1:$C$1001,,0)=0,"",_xlfn.XLOOKUP(E128,'Customer Data'!$A$1:$A$1001,'Customer Data'!$C$1:$C$1001,,0))</f>
        <v>hsynnot3i@about.com</v>
      </c>
      <c r="J128" s="2" t="str">
        <f>_xlfn.XLOOKUP(E128,'Customer Data'!$A$1:$A$1001,'Customer Data'!$F$1:$F$1001,,0)</f>
        <v>United States</v>
      </c>
      <c r="K128" t="str">
        <f>INDEX('Product Data'!$A$1:$G$49,MATCH('Order Data'!$F128,'Product Data'!$A$1:$A$49,0),MATCH('Order Data'!K$1,'Product Data'!$A$1:$G$1,0))</f>
        <v>Ara</v>
      </c>
      <c r="L128" t="str">
        <f>INDEX('Product Data'!$A$1:$G$49,MATCH('Order Data'!$F128,'Product Data'!$A$1:$A$49,0),MATCH('Order Data'!L$1,'Product Data'!$A$1:$G$1,0))</f>
        <v>M</v>
      </c>
      <c r="M128" s="4">
        <f>INDEX('Product Data'!$A$1:$G$49,MATCH('Order Data'!$F128,'Product Data'!$A$1:$A$49,0),MATCH('Order Data'!M$1,'Product Data'!$A$1:$G$1,0))</f>
        <v>1</v>
      </c>
      <c r="N128" s="5">
        <f>INDEX('Product Data'!$A$1:$G$49,MATCH('Order Data'!$F128,'Product Data'!$A$1:$A$49,0),MATCH('Order Data'!N$1,'Product Data'!$A$1:$G$1,0))</f>
        <v>11.25</v>
      </c>
      <c r="O128" s="5">
        <f t="shared" si="3"/>
        <v>11.25</v>
      </c>
      <c r="P128" t="str">
        <f t="shared" si="4"/>
        <v>Arabica</v>
      </c>
      <c r="Q128" t="str">
        <f t="shared" si="5"/>
        <v>Medium</v>
      </c>
      <c r="R128" t="str">
        <f>_xlfn.XLOOKUP(tbl_orders[[#This Row],[Customer ID]],'Customer Data'!$A$1:$A$1001,'Customer Data'!$H$1:$H$1001,,0)</f>
        <v>No</v>
      </c>
    </row>
    <row r="129" spans="1:18" x14ac:dyDescent="0.2">
      <c r="A129" s="2" t="s">
        <v>962</v>
      </c>
      <c r="B129" s="2" t="str">
        <f>TEXT(tbl_orders[[#This Row],[Order Date]],"mmm")</f>
        <v>Nov</v>
      </c>
      <c r="C129" s="2" t="str">
        <f>TEXT(tbl_orders[[#This Row],[Order Date]],"yyyy")</f>
        <v>2021</v>
      </c>
      <c r="D129" s="3">
        <v>44510</v>
      </c>
      <c r="E129" s="2" t="s">
        <v>963</v>
      </c>
      <c r="F129" t="s">
        <v>4270</v>
      </c>
      <c r="G129" s="2">
        <v>6</v>
      </c>
      <c r="H129" s="2" t="str">
        <f>_xlfn.XLOOKUP(E129,'Customer Data'!$A$1:$A$1001,'Customer Data'!$B$1:$B$1001,,0)</f>
        <v>Raleigh Lepere</v>
      </c>
      <c r="I129" s="2" t="str">
        <f>IF(_xlfn.XLOOKUP(E129,'Customer Data'!$A$1:$A$1001,'Customer Data'!$C$1:$C$1001,,0)=0,"",_xlfn.XLOOKUP(E129,'Customer Data'!$A$1:$A$1001,'Customer Data'!$C$1:$C$1001,,0))</f>
        <v>rlepere3j@shop-pro.jp</v>
      </c>
      <c r="J129" s="2" t="str">
        <f>_xlfn.XLOOKUP(E129,'Customer Data'!$A$1:$A$1001,'Customer Data'!$F$1:$F$1001,,0)</f>
        <v>Brazil</v>
      </c>
      <c r="K129" t="str">
        <f>INDEX('Product Data'!$A$1:$G$49,MATCH('Order Data'!$F129,'Product Data'!$A$1:$A$49,0),MATCH('Order Data'!K$1,'Product Data'!$A$1:$G$1,0))</f>
        <v>Lib</v>
      </c>
      <c r="L129" t="str">
        <f>INDEX('Product Data'!$A$1:$G$49,MATCH('Order Data'!$F129,'Product Data'!$A$1:$A$49,0),MATCH('Order Data'!L$1,'Product Data'!$A$1:$G$1,0))</f>
        <v>D</v>
      </c>
      <c r="M129" s="4">
        <f>INDEX('Product Data'!$A$1:$G$49,MATCH('Order Data'!$F129,'Product Data'!$A$1:$A$49,0),MATCH('Order Data'!M$1,'Product Data'!$A$1:$G$1,0))</f>
        <v>1</v>
      </c>
      <c r="N129" s="5">
        <f>INDEX('Product Data'!$A$1:$G$49,MATCH('Order Data'!$F129,'Product Data'!$A$1:$A$49,0),MATCH('Order Data'!N$1,'Product Data'!$A$1:$G$1,0))</f>
        <v>12.95</v>
      </c>
      <c r="O129" s="5">
        <f t="shared" si="3"/>
        <v>77.699999999999989</v>
      </c>
      <c r="P129" t="str">
        <f t="shared" si="4"/>
        <v>Liberica</v>
      </c>
      <c r="Q129" t="str">
        <f t="shared" si="5"/>
        <v>Dark</v>
      </c>
      <c r="R129" t="str">
        <f>_xlfn.XLOOKUP(tbl_orders[[#This Row],[Customer ID]],'Customer Data'!$A$1:$A$1001,'Customer Data'!$H$1:$H$1001,,0)</f>
        <v>No</v>
      </c>
    </row>
    <row r="130" spans="1:18" x14ac:dyDescent="0.2">
      <c r="A130" s="2" t="s">
        <v>966</v>
      </c>
      <c r="B130" s="2" t="str">
        <f>TEXT(tbl_orders[[#This Row],[Order Date]],"mmm")</f>
        <v>Aug</v>
      </c>
      <c r="C130" s="2" t="str">
        <f>TEXT(tbl_orders[[#This Row],[Order Date]],"yyyy")</f>
        <v>2021</v>
      </c>
      <c r="D130" s="3">
        <v>44439</v>
      </c>
      <c r="E130" s="2" t="s">
        <v>967</v>
      </c>
      <c r="F130" t="s">
        <v>4284</v>
      </c>
      <c r="G130" s="2">
        <v>1</v>
      </c>
      <c r="H130" s="2" t="str">
        <f>_xlfn.XLOOKUP(E130,'Customer Data'!$A$1:$A$1001,'Customer Data'!$B$1:$B$1001,,0)</f>
        <v>Timofei Woofinden</v>
      </c>
      <c r="I130" s="2" t="str">
        <f>IF(_xlfn.XLOOKUP(E130,'Customer Data'!$A$1:$A$1001,'Customer Data'!$C$1:$C$1001,,0)=0,"",_xlfn.XLOOKUP(E130,'Customer Data'!$A$1:$A$1001,'Customer Data'!$C$1:$C$1001,,0))</f>
        <v>twoofinden3k@businesswire.com</v>
      </c>
      <c r="J130" s="2" t="str">
        <f>_xlfn.XLOOKUP(E130,'Customer Data'!$A$1:$A$1001,'Customer Data'!$F$1:$F$1001,,0)</f>
        <v>United States</v>
      </c>
      <c r="K130" t="str">
        <f>INDEX('Product Data'!$A$1:$G$49,MATCH('Order Data'!$F130,'Product Data'!$A$1:$A$49,0),MATCH('Order Data'!K$1,'Product Data'!$A$1:$G$1,0))</f>
        <v>Ara</v>
      </c>
      <c r="L130" t="str">
        <f>INDEX('Product Data'!$A$1:$G$49,MATCH('Order Data'!$F130,'Product Data'!$A$1:$A$49,0),MATCH('Order Data'!L$1,'Product Data'!$A$1:$G$1,0))</f>
        <v>M</v>
      </c>
      <c r="M130" s="4">
        <f>INDEX('Product Data'!$A$1:$G$49,MATCH('Order Data'!$F130,'Product Data'!$A$1:$A$49,0),MATCH('Order Data'!M$1,'Product Data'!$A$1:$G$1,0))</f>
        <v>0.5</v>
      </c>
      <c r="N130" s="5">
        <f>INDEX('Product Data'!$A$1:$G$49,MATCH('Order Data'!$F130,'Product Data'!$A$1:$A$49,0),MATCH('Order Data'!N$1,'Product Data'!$A$1:$G$1,0))</f>
        <v>6.75</v>
      </c>
      <c r="O130" s="5">
        <f t="shared" si="3"/>
        <v>6.75</v>
      </c>
      <c r="P130" t="str">
        <f t="shared" si="4"/>
        <v>Arabica</v>
      </c>
      <c r="Q130" t="str">
        <f t="shared" si="5"/>
        <v>Medium</v>
      </c>
      <c r="R130" t="str">
        <f>_xlfn.XLOOKUP(tbl_orders[[#This Row],[Customer ID]],'Customer Data'!$A$1:$A$1001,'Customer Data'!$H$1:$H$1001,,0)</f>
        <v>No</v>
      </c>
    </row>
    <row r="131" spans="1:18" x14ac:dyDescent="0.2">
      <c r="A131" s="2" t="s">
        <v>970</v>
      </c>
      <c r="B131" s="2" t="str">
        <f>TEXT(tbl_orders[[#This Row],[Order Date]],"mmm")</f>
        <v>Jul</v>
      </c>
      <c r="C131" s="2" t="str">
        <f>TEXT(tbl_orders[[#This Row],[Order Date]],"yyyy")</f>
        <v>2019</v>
      </c>
      <c r="D131" s="3">
        <v>43652</v>
      </c>
      <c r="E131" s="2" t="s">
        <v>971</v>
      </c>
      <c r="F131" t="s">
        <v>4310</v>
      </c>
      <c r="G131" s="2">
        <v>1</v>
      </c>
      <c r="H131" s="2" t="str">
        <f>_xlfn.XLOOKUP(E131,'Customer Data'!$A$1:$A$1001,'Customer Data'!$B$1:$B$1001,,0)</f>
        <v>Evelina Dacca</v>
      </c>
      <c r="I131" s="2" t="str">
        <f>IF(_xlfn.XLOOKUP(E131,'Customer Data'!$A$1:$A$1001,'Customer Data'!$C$1:$C$1001,,0)=0,"",_xlfn.XLOOKUP(E131,'Customer Data'!$A$1:$A$1001,'Customer Data'!$C$1:$C$1001,,0))</f>
        <v>edacca3l@google.pl</v>
      </c>
      <c r="J131" s="2" t="str">
        <f>_xlfn.XLOOKUP(E131,'Customer Data'!$A$1:$A$1001,'Customer Data'!$F$1:$F$1001,,0)</f>
        <v>China</v>
      </c>
      <c r="K131" t="str">
        <f>INDEX('Product Data'!$A$1:$G$49,MATCH('Order Data'!$F131,'Product Data'!$A$1:$A$49,0),MATCH('Order Data'!K$1,'Product Data'!$A$1:$G$1,0))</f>
        <v>Exc</v>
      </c>
      <c r="L131" t="str">
        <f>INDEX('Product Data'!$A$1:$G$49,MATCH('Order Data'!$F131,'Product Data'!$A$1:$A$49,0),MATCH('Order Data'!L$1,'Product Data'!$A$1:$G$1,0))</f>
        <v>D</v>
      </c>
      <c r="M131" s="4">
        <f>INDEX('Product Data'!$A$1:$G$49,MATCH('Order Data'!$F131,'Product Data'!$A$1:$A$49,0),MATCH('Order Data'!M$1,'Product Data'!$A$1:$G$1,0))</f>
        <v>1</v>
      </c>
      <c r="N131" s="5">
        <f>INDEX('Product Data'!$A$1:$G$49,MATCH('Order Data'!$F131,'Product Data'!$A$1:$A$49,0),MATCH('Order Data'!N$1,'Product Data'!$A$1:$G$1,0))</f>
        <v>12.15</v>
      </c>
      <c r="O131" s="5">
        <f t="shared" ref="O131:O194" si="6">N131*G131</f>
        <v>12.15</v>
      </c>
      <c r="P131" t="str">
        <f t="shared" ref="P131:P194" si="7">IF(K131="Rob","Robusta",IF(K131="Exc","Excelsa",IF(K131="Ara","Arabica",IF(K131="Lib","Liberica",""))))</f>
        <v>Excelsa</v>
      </c>
      <c r="Q131" t="str">
        <f t="shared" ref="Q131:Q194" si="8">IF(L131="M","Medium",IF(L131="L","Light",IF(L131="D","Dark","")))</f>
        <v>Dark</v>
      </c>
      <c r="R131" t="str">
        <f>_xlfn.XLOOKUP(tbl_orders[[#This Row],[Customer ID]],'Customer Data'!$A$1:$A$1001,'Customer Data'!$H$1:$H$1001,,0)</f>
        <v>Yes</v>
      </c>
    </row>
    <row r="132" spans="1:18" x14ac:dyDescent="0.2">
      <c r="A132" s="2" t="s">
        <v>974</v>
      </c>
      <c r="B132" s="2" t="str">
        <f>TEXT(tbl_orders[[#This Row],[Order Date]],"mmm")</f>
        <v>Mar</v>
      </c>
      <c r="C132" s="2" t="str">
        <f>TEXT(tbl_orders[[#This Row],[Order Date]],"yyyy")</f>
        <v>2022</v>
      </c>
      <c r="D132" s="3">
        <v>44624</v>
      </c>
      <c r="E132" s="2" t="s">
        <v>975</v>
      </c>
      <c r="F132" t="s">
        <v>4309</v>
      </c>
      <c r="G132" s="2">
        <v>2</v>
      </c>
      <c r="H132" s="2" t="str">
        <f>_xlfn.XLOOKUP(E132,'Customer Data'!$A$1:$A$1001,'Customer Data'!$B$1:$B$1001,,0)</f>
        <v>Bidget Tremellier</v>
      </c>
      <c r="I132" s="2" t="str">
        <f>IF(_xlfn.XLOOKUP(E132,'Customer Data'!$A$1:$A$1001,'Customer Data'!$C$1:$C$1001,,0)=0,"",_xlfn.XLOOKUP(E132,'Customer Data'!$A$1:$A$1001,'Customer Data'!$C$1:$C$1001,,0))</f>
        <v/>
      </c>
      <c r="J132" s="2" t="str">
        <f>_xlfn.XLOOKUP(E132,'Customer Data'!$A$1:$A$1001,'Customer Data'!$F$1:$F$1001,,0)</f>
        <v>China</v>
      </c>
      <c r="K132" t="str">
        <f>INDEX('Product Data'!$A$1:$G$49,MATCH('Order Data'!$F132,'Product Data'!$A$1:$A$49,0),MATCH('Order Data'!K$1,'Product Data'!$A$1:$G$1,0))</f>
        <v>Ara</v>
      </c>
      <c r="L132" t="str">
        <f>INDEX('Product Data'!$A$1:$G$49,MATCH('Order Data'!$F132,'Product Data'!$A$1:$A$49,0),MATCH('Order Data'!L$1,'Product Data'!$A$1:$G$1,0))</f>
        <v>L</v>
      </c>
      <c r="M132" s="4">
        <f>INDEX('Product Data'!$A$1:$G$49,MATCH('Order Data'!$F132,'Product Data'!$A$1:$A$49,0),MATCH('Order Data'!M$1,'Product Data'!$A$1:$G$1,0))</f>
        <v>2.5</v>
      </c>
      <c r="N132" s="5">
        <f>INDEX('Product Data'!$A$1:$G$49,MATCH('Order Data'!$F132,'Product Data'!$A$1:$A$49,0),MATCH('Order Data'!N$1,'Product Data'!$A$1:$G$1,0))</f>
        <v>29.784999999999997</v>
      </c>
      <c r="O132" s="5">
        <f t="shared" si="6"/>
        <v>59.569999999999993</v>
      </c>
      <c r="P132" t="str">
        <f t="shared" si="7"/>
        <v>Arabica</v>
      </c>
      <c r="Q132" t="str">
        <f t="shared" si="8"/>
        <v>Light</v>
      </c>
      <c r="R132" t="str">
        <f>_xlfn.XLOOKUP(tbl_orders[[#This Row],[Customer ID]],'Customer Data'!$A$1:$A$1001,'Customer Data'!$H$1:$H$1001,,0)</f>
        <v>Yes</v>
      </c>
    </row>
    <row r="133" spans="1:18" x14ac:dyDescent="0.2">
      <c r="A133" s="2" t="s">
        <v>977</v>
      </c>
      <c r="B133" s="2" t="str">
        <f>TEXT(tbl_orders[[#This Row],[Order Date]],"mmm")</f>
        <v>Dec</v>
      </c>
      <c r="C133" s="2" t="str">
        <f>TEXT(tbl_orders[[#This Row],[Order Date]],"yyyy")</f>
        <v>2020</v>
      </c>
      <c r="D133" s="3">
        <v>44196</v>
      </c>
      <c r="E133" s="2" t="s">
        <v>978</v>
      </c>
      <c r="F133" t="s">
        <v>4271</v>
      </c>
      <c r="G133" s="2">
        <v>2</v>
      </c>
      <c r="H133" s="2" t="str">
        <f>_xlfn.XLOOKUP(E133,'Customer Data'!$A$1:$A$1001,'Customer Data'!$B$1:$B$1001,,0)</f>
        <v>Bobinette Hindsberg</v>
      </c>
      <c r="I133" s="2" t="str">
        <f>IF(_xlfn.XLOOKUP(E133,'Customer Data'!$A$1:$A$1001,'Customer Data'!$C$1:$C$1001,,0)=0,"",_xlfn.XLOOKUP(E133,'Customer Data'!$A$1:$A$1001,'Customer Data'!$C$1:$C$1001,,0))</f>
        <v>bhindsberg3n@blogs.com</v>
      </c>
      <c r="J133" s="2" t="str">
        <f>_xlfn.XLOOKUP(E133,'Customer Data'!$A$1:$A$1001,'Customer Data'!$F$1:$F$1001,,0)</f>
        <v>United States</v>
      </c>
      <c r="K133" t="str">
        <f>INDEX('Product Data'!$A$1:$G$49,MATCH('Order Data'!$F133,'Product Data'!$A$1:$A$49,0),MATCH('Order Data'!K$1,'Product Data'!$A$1:$G$1,0))</f>
        <v>Exc</v>
      </c>
      <c r="L133" t="str">
        <f>INDEX('Product Data'!$A$1:$G$49,MATCH('Order Data'!$F133,'Product Data'!$A$1:$A$49,0),MATCH('Order Data'!L$1,'Product Data'!$A$1:$G$1,0))</f>
        <v>D</v>
      </c>
      <c r="M133" s="4">
        <f>INDEX('Product Data'!$A$1:$G$49,MATCH('Order Data'!$F133,'Product Data'!$A$1:$A$49,0),MATCH('Order Data'!M$1,'Product Data'!$A$1:$G$1,0))</f>
        <v>0.5</v>
      </c>
      <c r="N133" s="5">
        <f>INDEX('Product Data'!$A$1:$G$49,MATCH('Order Data'!$F133,'Product Data'!$A$1:$A$49,0),MATCH('Order Data'!N$1,'Product Data'!$A$1:$G$1,0))</f>
        <v>7.29</v>
      </c>
      <c r="O133" s="5">
        <f t="shared" si="6"/>
        <v>14.58</v>
      </c>
      <c r="P133" t="str">
        <f t="shared" si="7"/>
        <v>Excelsa</v>
      </c>
      <c r="Q133" t="str">
        <f t="shared" si="8"/>
        <v>Dark</v>
      </c>
      <c r="R133" t="str">
        <f>_xlfn.XLOOKUP(tbl_orders[[#This Row],[Customer ID]],'Customer Data'!$A$1:$A$1001,'Customer Data'!$H$1:$H$1001,,0)</f>
        <v>Yes</v>
      </c>
    </row>
    <row r="134" spans="1:18" x14ac:dyDescent="0.2">
      <c r="A134" s="2" t="s">
        <v>981</v>
      </c>
      <c r="B134" s="2" t="str">
        <f>TEXT(tbl_orders[[#This Row],[Order Date]],"mmm")</f>
        <v>Jul</v>
      </c>
      <c r="C134" s="2" t="str">
        <f>TEXT(tbl_orders[[#This Row],[Order Date]],"yyyy")</f>
        <v>2020</v>
      </c>
      <c r="D134" s="3">
        <v>44043</v>
      </c>
      <c r="E134" s="2" t="s">
        <v>982</v>
      </c>
      <c r="F134" t="s">
        <v>4309</v>
      </c>
      <c r="G134" s="2">
        <v>5</v>
      </c>
      <c r="H134" s="2" t="str">
        <f>_xlfn.XLOOKUP(E134,'Customer Data'!$A$1:$A$1001,'Customer Data'!$B$1:$B$1001,,0)</f>
        <v>Osbert Robins</v>
      </c>
      <c r="I134" s="2" t="str">
        <f>IF(_xlfn.XLOOKUP(E134,'Customer Data'!$A$1:$A$1001,'Customer Data'!$C$1:$C$1001,,0)=0,"",_xlfn.XLOOKUP(E134,'Customer Data'!$A$1:$A$1001,'Customer Data'!$C$1:$C$1001,,0))</f>
        <v>orobins3o@salon.com</v>
      </c>
      <c r="J134" s="2" t="str">
        <f>_xlfn.XLOOKUP(E134,'Customer Data'!$A$1:$A$1001,'Customer Data'!$F$1:$F$1001,,0)</f>
        <v>Brazil</v>
      </c>
      <c r="K134" t="str">
        <f>INDEX('Product Data'!$A$1:$G$49,MATCH('Order Data'!$F134,'Product Data'!$A$1:$A$49,0),MATCH('Order Data'!K$1,'Product Data'!$A$1:$G$1,0))</f>
        <v>Ara</v>
      </c>
      <c r="L134" t="str">
        <f>INDEX('Product Data'!$A$1:$G$49,MATCH('Order Data'!$F134,'Product Data'!$A$1:$A$49,0),MATCH('Order Data'!L$1,'Product Data'!$A$1:$G$1,0))</f>
        <v>L</v>
      </c>
      <c r="M134" s="4">
        <f>INDEX('Product Data'!$A$1:$G$49,MATCH('Order Data'!$F134,'Product Data'!$A$1:$A$49,0),MATCH('Order Data'!M$1,'Product Data'!$A$1:$G$1,0))</f>
        <v>2.5</v>
      </c>
      <c r="N134" s="5">
        <f>INDEX('Product Data'!$A$1:$G$49,MATCH('Order Data'!$F134,'Product Data'!$A$1:$A$49,0),MATCH('Order Data'!N$1,'Product Data'!$A$1:$G$1,0))</f>
        <v>29.784999999999997</v>
      </c>
      <c r="O134" s="5">
        <f t="shared" si="6"/>
        <v>148.92499999999998</v>
      </c>
      <c r="P134" t="str">
        <f t="shared" si="7"/>
        <v>Arabica</v>
      </c>
      <c r="Q134" t="str">
        <f t="shared" si="8"/>
        <v>Light</v>
      </c>
      <c r="R134" t="str">
        <f>_xlfn.XLOOKUP(tbl_orders[[#This Row],[Customer ID]],'Customer Data'!$A$1:$A$1001,'Customer Data'!$H$1:$H$1001,,0)</f>
        <v>Yes</v>
      </c>
    </row>
    <row r="135" spans="1:18" x14ac:dyDescent="0.2">
      <c r="A135" s="2" t="s">
        <v>985</v>
      </c>
      <c r="B135" s="2" t="str">
        <f>TEXT(tbl_orders[[#This Row],[Order Date]],"mmm")</f>
        <v>May</v>
      </c>
      <c r="C135" s="2" t="str">
        <f>TEXT(tbl_orders[[#This Row],[Order Date]],"yyyy")</f>
        <v>2021</v>
      </c>
      <c r="D135" s="3">
        <v>44340</v>
      </c>
      <c r="E135" s="2" t="s">
        <v>986</v>
      </c>
      <c r="F135" t="s">
        <v>4270</v>
      </c>
      <c r="G135" s="2">
        <v>1</v>
      </c>
      <c r="H135" s="2" t="str">
        <f>_xlfn.XLOOKUP(E135,'Customer Data'!$A$1:$A$1001,'Customer Data'!$B$1:$B$1001,,0)</f>
        <v>Othello Syseland</v>
      </c>
      <c r="I135" s="2" t="str">
        <f>IF(_xlfn.XLOOKUP(E135,'Customer Data'!$A$1:$A$1001,'Customer Data'!$C$1:$C$1001,,0)=0,"",_xlfn.XLOOKUP(E135,'Customer Data'!$A$1:$A$1001,'Customer Data'!$C$1:$C$1001,,0))</f>
        <v>osyseland3p@independent.co.uk</v>
      </c>
      <c r="J135" s="2" t="str">
        <f>_xlfn.XLOOKUP(E135,'Customer Data'!$A$1:$A$1001,'Customer Data'!$F$1:$F$1001,,0)</f>
        <v>United States</v>
      </c>
      <c r="K135" t="str">
        <f>INDEX('Product Data'!$A$1:$G$49,MATCH('Order Data'!$F135,'Product Data'!$A$1:$A$49,0),MATCH('Order Data'!K$1,'Product Data'!$A$1:$G$1,0))</f>
        <v>Lib</v>
      </c>
      <c r="L135" t="str">
        <f>INDEX('Product Data'!$A$1:$G$49,MATCH('Order Data'!$F135,'Product Data'!$A$1:$A$49,0),MATCH('Order Data'!L$1,'Product Data'!$A$1:$G$1,0))</f>
        <v>D</v>
      </c>
      <c r="M135" s="4">
        <f>INDEX('Product Data'!$A$1:$G$49,MATCH('Order Data'!$F135,'Product Data'!$A$1:$A$49,0),MATCH('Order Data'!M$1,'Product Data'!$A$1:$G$1,0))</f>
        <v>1</v>
      </c>
      <c r="N135" s="5">
        <f>INDEX('Product Data'!$A$1:$G$49,MATCH('Order Data'!$F135,'Product Data'!$A$1:$A$49,0),MATCH('Order Data'!N$1,'Product Data'!$A$1:$G$1,0))</f>
        <v>12.95</v>
      </c>
      <c r="O135" s="5">
        <f t="shared" si="6"/>
        <v>12.95</v>
      </c>
      <c r="P135" t="str">
        <f t="shared" si="7"/>
        <v>Liberica</v>
      </c>
      <c r="Q135" t="str">
        <f t="shared" si="8"/>
        <v>Dark</v>
      </c>
      <c r="R135" t="str">
        <f>_xlfn.XLOOKUP(tbl_orders[[#This Row],[Customer ID]],'Customer Data'!$A$1:$A$1001,'Customer Data'!$H$1:$H$1001,,0)</f>
        <v>No</v>
      </c>
    </row>
    <row r="136" spans="1:18" x14ac:dyDescent="0.2">
      <c r="A136" s="2" t="s">
        <v>989</v>
      </c>
      <c r="B136" s="2" t="str">
        <f>TEXT(tbl_orders[[#This Row],[Order Date]],"mmm")</f>
        <v>Jul</v>
      </c>
      <c r="C136" s="2" t="str">
        <f>TEXT(tbl_orders[[#This Row],[Order Date]],"yyyy")</f>
        <v>2022</v>
      </c>
      <c r="D136" s="3">
        <v>44758</v>
      </c>
      <c r="E136" s="2" t="s">
        <v>990</v>
      </c>
      <c r="F136" t="s">
        <v>4293</v>
      </c>
      <c r="G136" s="2">
        <v>3</v>
      </c>
      <c r="H136" s="2" t="str">
        <f>_xlfn.XLOOKUP(E136,'Customer Data'!$A$1:$A$1001,'Customer Data'!$B$1:$B$1001,,0)</f>
        <v>Ewell Hanby</v>
      </c>
      <c r="I136" s="2" t="str">
        <f>IF(_xlfn.XLOOKUP(E136,'Customer Data'!$A$1:$A$1001,'Customer Data'!$C$1:$C$1001,,0)=0,"",_xlfn.XLOOKUP(E136,'Customer Data'!$A$1:$A$1001,'Customer Data'!$C$1:$C$1001,,0))</f>
        <v/>
      </c>
      <c r="J136" s="2" t="str">
        <f>_xlfn.XLOOKUP(E136,'Customer Data'!$A$1:$A$1001,'Customer Data'!$F$1:$F$1001,,0)</f>
        <v>China</v>
      </c>
      <c r="K136" t="str">
        <f>INDEX('Product Data'!$A$1:$G$49,MATCH('Order Data'!$F136,'Product Data'!$A$1:$A$49,0),MATCH('Order Data'!K$1,'Product Data'!$A$1:$G$1,0))</f>
        <v>Exc</v>
      </c>
      <c r="L136" t="str">
        <f>INDEX('Product Data'!$A$1:$G$49,MATCH('Order Data'!$F136,'Product Data'!$A$1:$A$49,0),MATCH('Order Data'!L$1,'Product Data'!$A$1:$G$1,0))</f>
        <v>M</v>
      </c>
      <c r="M136" s="4">
        <f>INDEX('Product Data'!$A$1:$G$49,MATCH('Order Data'!$F136,'Product Data'!$A$1:$A$49,0),MATCH('Order Data'!M$1,'Product Data'!$A$1:$G$1,0))</f>
        <v>2.5</v>
      </c>
      <c r="N136" s="5">
        <f>INDEX('Product Data'!$A$1:$G$49,MATCH('Order Data'!$F136,'Product Data'!$A$1:$A$49,0),MATCH('Order Data'!N$1,'Product Data'!$A$1:$G$1,0))</f>
        <v>31.624999999999996</v>
      </c>
      <c r="O136" s="5">
        <f t="shared" si="6"/>
        <v>94.874999999999986</v>
      </c>
      <c r="P136" t="str">
        <f t="shared" si="7"/>
        <v>Excelsa</v>
      </c>
      <c r="Q136" t="str">
        <f t="shared" si="8"/>
        <v>Medium</v>
      </c>
      <c r="R136" t="str">
        <f>_xlfn.XLOOKUP(tbl_orders[[#This Row],[Customer ID]],'Customer Data'!$A$1:$A$1001,'Customer Data'!$H$1:$H$1001,,0)</f>
        <v>Yes</v>
      </c>
    </row>
    <row r="137" spans="1:18" x14ac:dyDescent="0.2">
      <c r="A137" s="2" t="s">
        <v>992</v>
      </c>
      <c r="B137" s="2" t="str">
        <f>TEXT(tbl_orders[[#This Row],[Order Date]],"mmm")</f>
        <v>Feb</v>
      </c>
      <c r="C137" s="2" t="str">
        <f>TEXT(tbl_orders[[#This Row],[Order Date]],"yyyy")</f>
        <v>2021</v>
      </c>
      <c r="D137" s="3">
        <v>44232</v>
      </c>
      <c r="E137" s="2" t="s">
        <v>809</v>
      </c>
      <c r="F137" t="s">
        <v>4307</v>
      </c>
      <c r="G137" s="2">
        <v>5</v>
      </c>
      <c r="H137" s="2" t="str">
        <f>_xlfn.XLOOKUP(E137,'Customer Data'!$A$1:$A$1001,'Customer Data'!$B$1:$B$1001,,0)</f>
        <v>Blancha McAmish</v>
      </c>
      <c r="I137" s="2" t="str">
        <f>IF(_xlfn.XLOOKUP(E137,'Customer Data'!$A$1:$A$1001,'Customer Data'!$C$1:$C$1001,,0)=0,"",_xlfn.XLOOKUP(E137,'Customer Data'!$A$1:$A$1001,'Customer Data'!$C$1:$C$1001,,0))</f>
        <v>bmcamish2e@tripadvisor.com</v>
      </c>
      <c r="J137" s="2" t="str">
        <f>_xlfn.XLOOKUP(E137,'Customer Data'!$A$1:$A$1001,'Customer Data'!$F$1:$F$1001,,0)</f>
        <v>China</v>
      </c>
      <c r="K137" t="str">
        <f>INDEX('Product Data'!$A$1:$G$49,MATCH('Order Data'!$F137,'Product Data'!$A$1:$A$49,0),MATCH('Order Data'!K$1,'Product Data'!$A$1:$G$1,0))</f>
        <v>Ara</v>
      </c>
      <c r="L137" t="str">
        <f>INDEX('Product Data'!$A$1:$G$49,MATCH('Order Data'!$F137,'Product Data'!$A$1:$A$49,0),MATCH('Order Data'!L$1,'Product Data'!$A$1:$G$1,0))</f>
        <v>L</v>
      </c>
      <c r="M137" s="4">
        <f>INDEX('Product Data'!$A$1:$G$49,MATCH('Order Data'!$F137,'Product Data'!$A$1:$A$49,0),MATCH('Order Data'!M$1,'Product Data'!$A$1:$G$1,0))</f>
        <v>0.5</v>
      </c>
      <c r="N137" s="5">
        <f>INDEX('Product Data'!$A$1:$G$49,MATCH('Order Data'!$F137,'Product Data'!$A$1:$A$49,0),MATCH('Order Data'!N$1,'Product Data'!$A$1:$G$1,0))</f>
        <v>7.77</v>
      </c>
      <c r="O137" s="5">
        <f t="shared" si="6"/>
        <v>38.849999999999994</v>
      </c>
      <c r="P137" t="str">
        <f t="shared" si="7"/>
        <v>Arabica</v>
      </c>
      <c r="Q137" t="str">
        <f t="shared" si="8"/>
        <v>Light</v>
      </c>
      <c r="R137" t="str">
        <f>_xlfn.XLOOKUP(tbl_orders[[#This Row],[Customer ID]],'Customer Data'!$A$1:$A$1001,'Customer Data'!$H$1:$H$1001,,0)</f>
        <v>Yes</v>
      </c>
    </row>
    <row r="138" spans="1:18" x14ac:dyDescent="0.2">
      <c r="A138" s="2" t="s">
        <v>996</v>
      </c>
      <c r="B138" s="2" t="str">
        <f>TEXT(tbl_orders[[#This Row],[Order Date]],"mmm")</f>
        <v>Jul</v>
      </c>
      <c r="C138" s="2" t="str">
        <f>TEXT(tbl_orders[[#This Row],[Order Date]],"yyyy")</f>
        <v>2021</v>
      </c>
      <c r="D138" s="3">
        <v>44406</v>
      </c>
      <c r="E138" s="2" t="s">
        <v>997</v>
      </c>
      <c r="F138" t="s">
        <v>4281</v>
      </c>
      <c r="G138" s="2">
        <v>4</v>
      </c>
      <c r="H138" s="2" t="str">
        <f>_xlfn.XLOOKUP(E138,'Customer Data'!$A$1:$A$1001,'Customer Data'!$B$1:$B$1001,,0)</f>
        <v>Lowell Keenleyside</v>
      </c>
      <c r="I138" s="2" t="str">
        <f>IF(_xlfn.XLOOKUP(E138,'Customer Data'!$A$1:$A$1001,'Customer Data'!$C$1:$C$1001,,0)=0,"",_xlfn.XLOOKUP(E138,'Customer Data'!$A$1:$A$1001,'Customer Data'!$C$1:$C$1001,,0))</f>
        <v>lkeenleyside3s@topsy.com</v>
      </c>
      <c r="J138" s="2" t="str">
        <f>_xlfn.XLOOKUP(E138,'Customer Data'!$A$1:$A$1001,'Customer Data'!$F$1:$F$1001,,0)</f>
        <v>United States</v>
      </c>
      <c r="K138" t="str">
        <f>INDEX('Product Data'!$A$1:$G$49,MATCH('Order Data'!$F138,'Product Data'!$A$1:$A$49,0),MATCH('Order Data'!K$1,'Product Data'!$A$1:$G$1,0))</f>
        <v>Ara</v>
      </c>
      <c r="L138" t="str">
        <f>INDEX('Product Data'!$A$1:$G$49,MATCH('Order Data'!$F138,'Product Data'!$A$1:$A$49,0),MATCH('Order Data'!L$1,'Product Data'!$A$1:$G$1,0))</f>
        <v>D</v>
      </c>
      <c r="M138" s="4">
        <f>INDEX('Product Data'!$A$1:$G$49,MATCH('Order Data'!$F138,'Product Data'!$A$1:$A$49,0),MATCH('Order Data'!M$1,'Product Data'!$A$1:$G$1,0))</f>
        <v>0.2</v>
      </c>
      <c r="N138" s="5">
        <f>INDEX('Product Data'!$A$1:$G$49,MATCH('Order Data'!$F138,'Product Data'!$A$1:$A$49,0),MATCH('Order Data'!N$1,'Product Data'!$A$1:$G$1,0))</f>
        <v>2.9849999999999999</v>
      </c>
      <c r="O138" s="5">
        <f t="shared" si="6"/>
        <v>11.94</v>
      </c>
      <c r="P138" t="str">
        <f t="shared" si="7"/>
        <v>Arabica</v>
      </c>
      <c r="Q138" t="str">
        <f t="shared" si="8"/>
        <v>Dark</v>
      </c>
      <c r="R138" t="str">
        <f>_xlfn.XLOOKUP(tbl_orders[[#This Row],[Customer ID]],'Customer Data'!$A$1:$A$1001,'Customer Data'!$H$1:$H$1001,,0)</f>
        <v>No</v>
      </c>
    </row>
    <row r="139" spans="1:18" x14ac:dyDescent="0.2">
      <c r="A139" s="2" t="s">
        <v>1000</v>
      </c>
      <c r="B139" s="2" t="str">
        <f>TEXT(tbl_orders[[#This Row],[Order Date]],"mmm")</f>
        <v>Mar</v>
      </c>
      <c r="C139" s="2" t="str">
        <f>TEXT(tbl_orders[[#This Row],[Order Date]],"yyyy")</f>
        <v>2022</v>
      </c>
      <c r="D139" s="3">
        <v>44637</v>
      </c>
      <c r="E139" s="2" t="s">
        <v>1001</v>
      </c>
      <c r="F139" t="s">
        <v>4275</v>
      </c>
      <c r="G139" s="2">
        <v>2</v>
      </c>
      <c r="H139" s="2" t="str">
        <f>_xlfn.XLOOKUP(E139,'Customer Data'!$A$1:$A$1001,'Customer Data'!$B$1:$B$1001,,0)</f>
        <v>Elonore Joliffe</v>
      </c>
      <c r="I139" s="2" t="str">
        <f>IF(_xlfn.XLOOKUP(E139,'Customer Data'!$A$1:$A$1001,'Customer Data'!$C$1:$C$1001,,0)=0,"",_xlfn.XLOOKUP(E139,'Customer Data'!$A$1:$A$1001,'Customer Data'!$C$1:$C$1001,,0))</f>
        <v/>
      </c>
      <c r="J139" s="2" t="str">
        <f>_xlfn.XLOOKUP(E139,'Customer Data'!$A$1:$A$1001,'Customer Data'!$F$1:$F$1001,,0)</f>
        <v>Brazil</v>
      </c>
      <c r="K139" t="str">
        <f>INDEX('Product Data'!$A$1:$G$49,MATCH('Order Data'!$F139,'Product Data'!$A$1:$A$49,0),MATCH('Order Data'!K$1,'Product Data'!$A$1:$G$1,0))</f>
        <v>Exc</v>
      </c>
      <c r="L139" t="str">
        <f>INDEX('Product Data'!$A$1:$G$49,MATCH('Order Data'!$F139,'Product Data'!$A$1:$A$49,0),MATCH('Order Data'!L$1,'Product Data'!$A$1:$G$1,0))</f>
        <v>L</v>
      </c>
      <c r="M139" s="4">
        <f>INDEX('Product Data'!$A$1:$G$49,MATCH('Order Data'!$F139,'Product Data'!$A$1:$A$49,0),MATCH('Order Data'!M$1,'Product Data'!$A$1:$G$1,0))</f>
        <v>2.5</v>
      </c>
      <c r="N139" s="5">
        <f>INDEX('Product Data'!$A$1:$G$49,MATCH('Order Data'!$F139,'Product Data'!$A$1:$A$49,0),MATCH('Order Data'!N$1,'Product Data'!$A$1:$G$1,0))</f>
        <v>34.154999999999994</v>
      </c>
      <c r="O139" s="5">
        <f t="shared" si="6"/>
        <v>68.309999999999988</v>
      </c>
      <c r="P139" t="str">
        <f t="shared" si="7"/>
        <v>Excelsa</v>
      </c>
      <c r="Q139" t="str">
        <f t="shared" si="8"/>
        <v>Light</v>
      </c>
      <c r="R139" t="str">
        <f>_xlfn.XLOOKUP(tbl_orders[[#This Row],[Customer ID]],'Customer Data'!$A$1:$A$1001,'Customer Data'!$H$1:$H$1001,,0)</f>
        <v>No</v>
      </c>
    </row>
    <row r="140" spans="1:18" x14ac:dyDescent="0.2">
      <c r="A140" s="2" t="s">
        <v>1003</v>
      </c>
      <c r="B140" s="2" t="str">
        <f>TEXT(tbl_orders[[#This Row],[Order Date]],"mmm")</f>
        <v>Feb</v>
      </c>
      <c r="C140" s="2" t="str">
        <f>TEXT(tbl_orders[[#This Row],[Order Date]],"yyyy")</f>
        <v>2021</v>
      </c>
      <c r="D140" s="3">
        <v>44238</v>
      </c>
      <c r="E140" s="2" t="s">
        <v>1004</v>
      </c>
      <c r="F140" t="s">
        <v>4310</v>
      </c>
      <c r="G140" s="2">
        <v>4</v>
      </c>
      <c r="H140" s="2" t="str">
        <f>_xlfn.XLOOKUP(E140,'Customer Data'!$A$1:$A$1001,'Customer Data'!$B$1:$B$1001,,0)</f>
        <v>Abraham Coleman</v>
      </c>
      <c r="I140" s="2" t="str">
        <f>IF(_xlfn.XLOOKUP(E140,'Customer Data'!$A$1:$A$1001,'Customer Data'!$C$1:$C$1001,,0)=0,"",_xlfn.XLOOKUP(E140,'Customer Data'!$A$1:$A$1001,'Customer Data'!$C$1:$C$1001,,0))</f>
        <v/>
      </c>
      <c r="J140" s="2" t="str">
        <f>_xlfn.XLOOKUP(E140,'Customer Data'!$A$1:$A$1001,'Customer Data'!$F$1:$F$1001,,0)</f>
        <v>United States</v>
      </c>
      <c r="K140" t="str">
        <f>INDEX('Product Data'!$A$1:$G$49,MATCH('Order Data'!$F140,'Product Data'!$A$1:$A$49,0),MATCH('Order Data'!K$1,'Product Data'!$A$1:$G$1,0))</f>
        <v>Exc</v>
      </c>
      <c r="L140" t="str">
        <f>INDEX('Product Data'!$A$1:$G$49,MATCH('Order Data'!$F140,'Product Data'!$A$1:$A$49,0),MATCH('Order Data'!L$1,'Product Data'!$A$1:$G$1,0))</f>
        <v>D</v>
      </c>
      <c r="M140" s="4">
        <f>INDEX('Product Data'!$A$1:$G$49,MATCH('Order Data'!$F140,'Product Data'!$A$1:$A$49,0),MATCH('Order Data'!M$1,'Product Data'!$A$1:$G$1,0))</f>
        <v>1</v>
      </c>
      <c r="N140" s="5">
        <f>INDEX('Product Data'!$A$1:$G$49,MATCH('Order Data'!$F140,'Product Data'!$A$1:$A$49,0),MATCH('Order Data'!N$1,'Product Data'!$A$1:$G$1,0))</f>
        <v>12.15</v>
      </c>
      <c r="O140" s="5">
        <f t="shared" si="6"/>
        <v>48.6</v>
      </c>
      <c r="P140" t="str">
        <f t="shared" si="7"/>
        <v>Excelsa</v>
      </c>
      <c r="Q140" t="str">
        <f t="shared" si="8"/>
        <v>Dark</v>
      </c>
      <c r="R140" t="str">
        <f>_xlfn.XLOOKUP(tbl_orders[[#This Row],[Customer ID]],'Customer Data'!$A$1:$A$1001,'Customer Data'!$H$1:$H$1001,,0)</f>
        <v>No</v>
      </c>
    </row>
    <row r="141" spans="1:18" x14ac:dyDescent="0.2">
      <c r="A141" s="2" t="s">
        <v>1006</v>
      </c>
      <c r="B141" s="2" t="str">
        <f>TEXT(tbl_orders[[#This Row],[Order Date]],"mmm")</f>
        <v>Feb</v>
      </c>
      <c r="C141" s="2" t="str">
        <f>TEXT(tbl_orders[[#This Row],[Order Date]],"yyyy")</f>
        <v>2019</v>
      </c>
      <c r="D141" s="3">
        <v>43509</v>
      </c>
      <c r="E141" s="2" t="s">
        <v>1007</v>
      </c>
      <c r="F141" t="s">
        <v>4270</v>
      </c>
      <c r="G141" s="2">
        <v>6</v>
      </c>
      <c r="H141" s="2" t="str">
        <f>_xlfn.XLOOKUP(E141,'Customer Data'!$A$1:$A$1001,'Customer Data'!$B$1:$B$1001,,0)</f>
        <v>Rivy Farington</v>
      </c>
      <c r="I141" s="2" t="str">
        <f>IF(_xlfn.XLOOKUP(E141,'Customer Data'!$A$1:$A$1001,'Customer Data'!$C$1:$C$1001,,0)=0,"",_xlfn.XLOOKUP(E141,'Customer Data'!$A$1:$A$1001,'Customer Data'!$C$1:$C$1001,,0))</f>
        <v/>
      </c>
      <c r="J141" s="2" t="str">
        <f>_xlfn.XLOOKUP(E141,'Customer Data'!$A$1:$A$1001,'Customer Data'!$F$1:$F$1001,,0)</f>
        <v>China</v>
      </c>
      <c r="K141" t="str">
        <f>INDEX('Product Data'!$A$1:$G$49,MATCH('Order Data'!$F141,'Product Data'!$A$1:$A$49,0),MATCH('Order Data'!K$1,'Product Data'!$A$1:$G$1,0))</f>
        <v>Lib</v>
      </c>
      <c r="L141" t="str">
        <f>INDEX('Product Data'!$A$1:$G$49,MATCH('Order Data'!$F141,'Product Data'!$A$1:$A$49,0),MATCH('Order Data'!L$1,'Product Data'!$A$1:$G$1,0))</f>
        <v>D</v>
      </c>
      <c r="M141" s="4">
        <f>INDEX('Product Data'!$A$1:$G$49,MATCH('Order Data'!$F141,'Product Data'!$A$1:$A$49,0),MATCH('Order Data'!M$1,'Product Data'!$A$1:$G$1,0))</f>
        <v>1</v>
      </c>
      <c r="N141" s="5">
        <f>INDEX('Product Data'!$A$1:$G$49,MATCH('Order Data'!$F141,'Product Data'!$A$1:$A$49,0),MATCH('Order Data'!N$1,'Product Data'!$A$1:$G$1,0))</f>
        <v>12.95</v>
      </c>
      <c r="O141" s="5">
        <f t="shared" si="6"/>
        <v>77.699999999999989</v>
      </c>
      <c r="P141" t="str">
        <f t="shared" si="7"/>
        <v>Liberica</v>
      </c>
      <c r="Q141" t="str">
        <f t="shared" si="8"/>
        <v>Dark</v>
      </c>
      <c r="R141" t="str">
        <f>_xlfn.XLOOKUP(tbl_orders[[#This Row],[Customer ID]],'Customer Data'!$A$1:$A$1001,'Customer Data'!$H$1:$H$1001,,0)</f>
        <v>Yes</v>
      </c>
    </row>
    <row r="142" spans="1:18" x14ac:dyDescent="0.2">
      <c r="A142" s="2" t="s">
        <v>1009</v>
      </c>
      <c r="B142" s="2" t="str">
        <f>TEXT(tbl_orders[[#This Row],[Order Date]],"mmm")</f>
        <v>May</v>
      </c>
      <c r="C142" s="2" t="str">
        <f>TEXT(tbl_orders[[#This Row],[Order Date]],"yyyy")</f>
        <v>2022</v>
      </c>
      <c r="D142" s="3">
        <v>44694</v>
      </c>
      <c r="E142" s="2" t="s">
        <v>1010</v>
      </c>
      <c r="F142" t="s">
        <v>4292</v>
      </c>
      <c r="G142" s="2">
        <v>2</v>
      </c>
      <c r="H142" s="2" t="str">
        <f>_xlfn.XLOOKUP(E142,'Customer Data'!$A$1:$A$1001,'Customer Data'!$B$1:$B$1001,,0)</f>
        <v>Vallie Kundt</v>
      </c>
      <c r="I142" s="2" t="str">
        <f>IF(_xlfn.XLOOKUP(E142,'Customer Data'!$A$1:$A$1001,'Customer Data'!$C$1:$C$1001,,0)=0,"",_xlfn.XLOOKUP(E142,'Customer Data'!$A$1:$A$1001,'Customer Data'!$C$1:$C$1001,,0))</f>
        <v>vkundt3w@bigcartel.com</v>
      </c>
      <c r="J142" s="2" t="str">
        <f>_xlfn.XLOOKUP(E142,'Customer Data'!$A$1:$A$1001,'Customer Data'!$F$1:$F$1001,,0)</f>
        <v>Brazil</v>
      </c>
      <c r="K142" t="str">
        <f>INDEX('Product Data'!$A$1:$G$49,MATCH('Order Data'!$F142,'Product Data'!$A$1:$A$49,0),MATCH('Order Data'!K$1,'Product Data'!$A$1:$G$1,0))</f>
        <v>Lib</v>
      </c>
      <c r="L142" t="str">
        <f>INDEX('Product Data'!$A$1:$G$49,MATCH('Order Data'!$F142,'Product Data'!$A$1:$A$49,0),MATCH('Order Data'!L$1,'Product Data'!$A$1:$G$1,0))</f>
        <v>D</v>
      </c>
      <c r="M142" s="4">
        <f>INDEX('Product Data'!$A$1:$G$49,MATCH('Order Data'!$F142,'Product Data'!$A$1:$A$49,0),MATCH('Order Data'!M$1,'Product Data'!$A$1:$G$1,0))</f>
        <v>2.5</v>
      </c>
      <c r="N142" s="5">
        <f>INDEX('Product Data'!$A$1:$G$49,MATCH('Order Data'!$F142,'Product Data'!$A$1:$A$49,0),MATCH('Order Data'!N$1,'Product Data'!$A$1:$G$1,0))</f>
        <v>29.784999999999997</v>
      </c>
      <c r="O142" s="5">
        <f t="shared" si="6"/>
        <v>59.569999999999993</v>
      </c>
      <c r="P142" t="str">
        <f t="shared" si="7"/>
        <v>Liberica</v>
      </c>
      <c r="Q142" t="str">
        <f t="shared" si="8"/>
        <v>Dark</v>
      </c>
      <c r="R142" t="str">
        <f>_xlfn.XLOOKUP(tbl_orders[[#This Row],[Customer ID]],'Customer Data'!$A$1:$A$1001,'Customer Data'!$H$1:$H$1001,,0)</f>
        <v>Yes</v>
      </c>
    </row>
    <row r="143" spans="1:18" x14ac:dyDescent="0.2">
      <c r="A143" s="2" t="s">
        <v>1014</v>
      </c>
      <c r="B143" s="2" t="str">
        <f>TEXT(tbl_orders[[#This Row],[Order Date]],"mmm")</f>
        <v>May</v>
      </c>
      <c r="C143" s="2" t="str">
        <f>TEXT(tbl_orders[[#This Row],[Order Date]],"yyyy")</f>
        <v>2020</v>
      </c>
      <c r="D143" s="3">
        <v>43970</v>
      </c>
      <c r="E143" s="2" t="s">
        <v>1015</v>
      </c>
      <c r="F143" t="s">
        <v>4294</v>
      </c>
      <c r="G143" s="2">
        <v>4</v>
      </c>
      <c r="H143" s="2" t="str">
        <f>_xlfn.XLOOKUP(E143,'Customer Data'!$A$1:$A$1001,'Customer Data'!$B$1:$B$1001,,0)</f>
        <v>Boyd Bett</v>
      </c>
      <c r="I143" s="2" t="str">
        <f>IF(_xlfn.XLOOKUP(E143,'Customer Data'!$A$1:$A$1001,'Customer Data'!$C$1:$C$1001,,0)=0,"",_xlfn.XLOOKUP(E143,'Customer Data'!$A$1:$A$1001,'Customer Data'!$C$1:$C$1001,,0))</f>
        <v>bbett3x@google.de</v>
      </c>
      <c r="J143" s="2" t="str">
        <f>_xlfn.XLOOKUP(E143,'Customer Data'!$A$1:$A$1001,'Customer Data'!$F$1:$F$1001,,0)</f>
        <v>United States</v>
      </c>
      <c r="K143" t="str">
        <f>INDEX('Product Data'!$A$1:$G$49,MATCH('Order Data'!$F143,'Product Data'!$A$1:$A$49,0),MATCH('Order Data'!K$1,'Product Data'!$A$1:$G$1,0))</f>
        <v>Ara</v>
      </c>
      <c r="L143" t="str">
        <f>INDEX('Product Data'!$A$1:$G$49,MATCH('Order Data'!$F143,'Product Data'!$A$1:$A$49,0),MATCH('Order Data'!L$1,'Product Data'!$A$1:$G$1,0))</f>
        <v>L</v>
      </c>
      <c r="M143" s="4">
        <f>INDEX('Product Data'!$A$1:$G$49,MATCH('Order Data'!$F143,'Product Data'!$A$1:$A$49,0),MATCH('Order Data'!M$1,'Product Data'!$A$1:$G$1,0))</f>
        <v>0.2</v>
      </c>
      <c r="N143" s="5">
        <f>INDEX('Product Data'!$A$1:$G$49,MATCH('Order Data'!$F143,'Product Data'!$A$1:$A$49,0),MATCH('Order Data'!N$1,'Product Data'!$A$1:$G$1,0))</f>
        <v>3.8849999999999998</v>
      </c>
      <c r="O143" s="5">
        <f t="shared" si="6"/>
        <v>15.54</v>
      </c>
      <c r="P143" t="str">
        <f t="shared" si="7"/>
        <v>Arabica</v>
      </c>
      <c r="Q143" t="str">
        <f t="shared" si="8"/>
        <v>Light</v>
      </c>
      <c r="R143" t="str">
        <f>_xlfn.XLOOKUP(tbl_orders[[#This Row],[Customer ID]],'Customer Data'!$A$1:$A$1001,'Customer Data'!$H$1:$H$1001,,0)</f>
        <v>Yes</v>
      </c>
    </row>
    <row r="144" spans="1:18" x14ac:dyDescent="0.2">
      <c r="A144" s="2" t="s">
        <v>1018</v>
      </c>
      <c r="B144" s="2" t="str">
        <f>TEXT(tbl_orders[[#This Row],[Order Date]],"mmm")</f>
        <v>Apr</v>
      </c>
      <c r="C144" s="2" t="str">
        <f>TEXT(tbl_orders[[#This Row],[Order Date]],"yyyy")</f>
        <v>2022</v>
      </c>
      <c r="D144" s="3">
        <v>44678</v>
      </c>
      <c r="E144" s="2" t="s">
        <v>1019</v>
      </c>
      <c r="F144" t="s">
        <v>4275</v>
      </c>
      <c r="G144" s="2">
        <v>2</v>
      </c>
      <c r="H144" s="2" t="str">
        <f>_xlfn.XLOOKUP(E144,'Customer Data'!$A$1:$A$1001,'Customer Data'!$B$1:$B$1001,,0)</f>
        <v>Julio Armytage</v>
      </c>
      <c r="I144" s="2" t="str">
        <f>IF(_xlfn.XLOOKUP(E144,'Customer Data'!$A$1:$A$1001,'Customer Data'!$C$1:$C$1001,,0)=0,"",_xlfn.XLOOKUP(E144,'Customer Data'!$A$1:$A$1001,'Customer Data'!$C$1:$C$1001,,0))</f>
        <v/>
      </c>
      <c r="J144" s="2" t="str">
        <f>_xlfn.XLOOKUP(E144,'Customer Data'!$A$1:$A$1001,'Customer Data'!$F$1:$F$1001,,0)</f>
        <v>Brazil</v>
      </c>
      <c r="K144" t="str">
        <f>INDEX('Product Data'!$A$1:$G$49,MATCH('Order Data'!$F144,'Product Data'!$A$1:$A$49,0),MATCH('Order Data'!K$1,'Product Data'!$A$1:$G$1,0))</f>
        <v>Exc</v>
      </c>
      <c r="L144" t="str">
        <f>INDEX('Product Data'!$A$1:$G$49,MATCH('Order Data'!$F144,'Product Data'!$A$1:$A$49,0),MATCH('Order Data'!L$1,'Product Data'!$A$1:$G$1,0))</f>
        <v>L</v>
      </c>
      <c r="M144" s="4">
        <f>INDEX('Product Data'!$A$1:$G$49,MATCH('Order Data'!$F144,'Product Data'!$A$1:$A$49,0),MATCH('Order Data'!M$1,'Product Data'!$A$1:$G$1,0))</f>
        <v>2.5</v>
      </c>
      <c r="N144" s="5">
        <f>INDEX('Product Data'!$A$1:$G$49,MATCH('Order Data'!$F144,'Product Data'!$A$1:$A$49,0),MATCH('Order Data'!N$1,'Product Data'!$A$1:$G$1,0))</f>
        <v>34.154999999999994</v>
      </c>
      <c r="O144" s="5">
        <f t="shared" si="6"/>
        <v>68.309999999999988</v>
      </c>
      <c r="P144" t="str">
        <f t="shared" si="7"/>
        <v>Excelsa</v>
      </c>
      <c r="Q144" t="str">
        <f t="shared" si="8"/>
        <v>Light</v>
      </c>
      <c r="R144" t="str">
        <f>_xlfn.XLOOKUP(tbl_orders[[#This Row],[Customer ID]],'Customer Data'!$A$1:$A$1001,'Customer Data'!$H$1:$H$1001,,0)</f>
        <v>Yes</v>
      </c>
    </row>
    <row r="145" spans="1:18" x14ac:dyDescent="0.2">
      <c r="A145" s="2" t="s">
        <v>1021</v>
      </c>
      <c r="B145" s="2" t="str">
        <f>TEXT(tbl_orders[[#This Row],[Order Date]],"mmm")</f>
        <v>Sep</v>
      </c>
      <c r="C145" s="2" t="str">
        <f>TEXT(tbl_orders[[#This Row],[Order Date]],"yyyy")</f>
        <v>2020</v>
      </c>
      <c r="D145" s="3">
        <v>44083</v>
      </c>
      <c r="E145" s="2" t="s">
        <v>1022</v>
      </c>
      <c r="F145" t="s">
        <v>4287</v>
      </c>
      <c r="G145" s="2">
        <v>2</v>
      </c>
      <c r="H145" s="2" t="str">
        <f>_xlfn.XLOOKUP(E145,'Customer Data'!$A$1:$A$1001,'Customer Data'!$B$1:$B$1001,,0)</f>
        <v>Deana Staite</v>
      </c>
      <c r="I145" s="2" t="str">
        <f>IF(_xlfn.XLOOKUP(E145,'Customer Data'!$A$1:$A$1001,'Customer Data'!$C$1:$C$1001,,0)=0,"",_xlfn.XLOOKUP(E145,'Customer Data'!$A$1:$A$1001,'Customer Data'!$C$1:$C$1001,,0))</f>
        <v>dstaite3z@scientificamerican.com</v>
      </c>
      <c r="J145" s="2" t="str">
        <f>_xlfn.XLOOKUP(E145,'Customer Data'!$A$1:$A$1001,'Customer Data'!$F$1:$F$1001,,0)</f>
        <v>United States</v>
      </c>
      <c r="K145" t="str">
        <f>INDEX('Product Data'!$A$1:$G$49,MATCH('Order Data'!$F145,'Product Data'!$A$1:$A$49,0),MATCH('Order Data'!K$1,'Product Data'!$A$1:$G$1,0))</f>
        <v>Lib</v>
      </c>
      <c r="L145" t="str">
        <f>INDEX('Product Data'!$A$1:$G$49,MATCH('Order Data'!$F145,'Product Data'!$A$1:$A$49,0),MATCH('Order Data'!L$1,'Product Data'!$A$1:$G$1,0))</f>
        <v>M</v>
      </c>
      <c r="M145" s="4">
        <f>INDEX('Product Data'!$A$1:$G$49,MATCH('Order Data'!$F145,'Product Data'!$A$1:$A$49,0),MATCH('Order Data'!M$1,'Product Data'!$A$1:$G$1,0))</f>
        <v>0.5</v>
      </c>
      <c r="N145" s="5">
        <f>INDEX('Product Data'!$A$1:$G$49,MATCH('Order Data'!$F145,'Product Data'!$A$1:$A$49,0),MATCH('Order Data'!N$1,'Product Data'!$A$1:$G$1,0))</f>
        <v>8.73</v>
      </c>
      <c r="O145" s="5">
        <f t="shared" si="6"/>
        <v>17.46</v>
      </c>
      <c r="P145" t="str">
        <f t="shared" si="7"/>
        <v>Liberica</v>
      </c>
      <c r="Q145" t="str">
        <f t="shared" si="8"/>
        <v>Medium</v>
      </c>
      <c r="R145" t="str">
        <f>_xlfn.XLOOKUP(tbl_orders[[#This Row],[Customer ID]],'Customer Data'!$A$1:$A$1001,'Customer Data'!$H$1:$H$1001,,0)</f>
        <v>No</v>
      </c>
    </row>
    <row r="146" spans="1:18" x14ac:dyDescent="0.2">
      <c r="A146" s="2" t="s">
        <v>1025</v>
      </c>
      <c r="B146" s="2" t="str">
        <f>TEXT(tbl_orders[[#This Row],[Order Date]],"mmm")</f>
        <v>Mar</v>
      </c>
      <c r="C146" s="2" t="str">
        <f>TEXT(tbl_orders[[#This Row],[Order Date]],"yyyy")</f>
        <v>2021</v>
      </c>
      <c r="D146" s="3">
        <v>44265</v>
      </c>
      <c r="E146" s="2" t="s">
        <v>1026</v>
      </c>
      <c r="F146" t="s">
        <v>4275</v>
      </c>
      <c r="G146" s="2">
        <v>2</v>
      </c>
      <c r="H146" s="2" t="str">
        <f>_xlfn.XLOOKUP(E146,'Customer Data'!$A$1:$A$1001,'Customer Data'!$B$1:$B$1001,,0)</f>
        <v>Winn Keyse</v>
      </c>
      <c r="I146" s="2" t="str">
        <f>IF(_xlfn.XLOOKUP(E146,'Customer Data'!$A$1:$A$1001,'Customer Data'!$C$1:$C$1001,,0)=0,"",_xlfn.XLOOKUP(E146,'Customer Data'!$A$1:$A$1001,'Customer Data'!$C$1:$C$1001,,0))</f>
        <v>wkeyse40@apple.com</v>
      </c>
      <c r="J146" s="2" t="str">
        <f>_xlfn.XLOOKUP(E146,'Customer Data'!$A$1:$A$1001,'Customer Data'!$F$1:$F$1001,,0)</f>
        <v>Brazil</v>
      </c>
      <c r="K146" t="str">
        <f>INDEX('Product Data'!$A$1:$G$49,MATCH('Order Data'!$F146,'Product Data'!$A$1:$A$49,0),MATCH('Order Data'!K$1,'Product Data'!$A$1:$G$1,0))</f>
        <v>Exc</v>
      </c>
      <c r="L146" t="str">
        <f>INDEX('Product Data'!$A$1:$G$49,MATCH('Order Data'!$F146,'Product Data'!$A$1:$A$49,0),MATCH('Order Data'!L$1,'Product Data'!$A$1:$G$1,0))</f>
        <v>L</v>
      </c>
      <c r="M146" s="4">
        <f>INDEX('Product Data'!$A$1:$G$49,MATCH('Order Data'!$F146,'Product Data'!$A$1:$A$49,0),MATCH('Order Data'!M$1,'Product Data'!$A$1:$G$1,0))</f>
        <v>2.5</v>
      </c>
      <c r="N146" s="5">
        <f>INDEX('Product Data'!$A$1:$G$49,MATCH('Order Data'!$F146,'Product Data'!$A$1:$A$49,0),MATCH('Order Data'!N$1,'Product Data'!$A$1:$G$1,0))</f>
        <v>34.154999999999994</v>
      </c>
      <c r="O146" s="5">
        <f t="shared" si="6"/>
        <v>68.309999999999988</v>
      </c>
      <c r="P146" t="str">
        <f t="shared" si="7"/>
        <v>Excelsa</v>
      </c>
      <c r="Q146" t="str">
        <f t="shared" si="8"/>
        <v>Light</v>
      </c>
      <c r="R146" t="str">
        <f>_xlfn.XLOOKUP(tbl_orders[[#This Row],[Customer ID]],'Customer Data'!$A$1:$A$1001,'Customer Data'!$H$1:$H$1001,,0)</f>
        <v>Yes</v>
      </c>
    </row>
    <row r="147" spans="1:18" x14ac:dyDescent="0.2">
      <c r="A147" s="2" t="s">
        <v>1029</v>
      </c>
      <c r="B147" s="2" t="str">
        <f>TEXT(tbl_orders[[#This Row],[Order Date]],"mmm")</f>
        <v>Apr</v>
      </c>
      <c r="C147" s="2" t="str">
        <f>TEXT(tbl_orders[[#This Row],[Order Date]],"yyyy")</f>
        <v>2019</v>
      </c>
      <c r="D147" s="3">
        <v>43562</v>
      </c>
      <c r="E147" s="2" t="s">
        <v>1030</v>
      </c>
      <c r="F147" t="s">
        <v>4286</v>
      </c>
      <c r="G147" s="2">
        <v>4</v>
      </c>
      <c r="H147" s="2" t="str">
        <f>_xlfn.XLOOKUP(E147,'Customer Data'!$A$1:$A$1001,'Customer Data'!$B$1:$B$1001,,0)</f>
        <v>Osmund Clausen-Thue</v>
      </c>
      <c r="I147" s="2" t="str">
        <f>IF(_xlfn.XLOOKUP(E147,'Customer Data'!$A$1:$A$1001,'Customer Data'!$C$1:$C$1001,,0)=0,"",_xlfn.XLOOKUP(E147,'Customer Data'!$A$1:$A$1001,'Customer Data'!$C$1:$C$1001,,0))</f>
        <v>oclausenthue41@marriott.com</v>
      </c>
      <c r="J147" s="2" t="str">
        <f>_xlfn.XLOOKUP(E147,'Customer Data'!$A$1:$A$1001,'Customer Data'!$F$1:$F$1001,,0)</f>
        <v>United States</v>
      </c>
      <c r="K147" t="str">
        <f>INDEX('Product Data'!$A$1:$G$49,MATCH('Order Data'!$F147,'Product Data'!$A$1:$A$49,0),MATCH('Order Data'!K$1,'Product Data'!$A$1:$G$1,0))</f>
        <v>Lib</v>
      </c>
      <c r="L147" t="str">
        <f>INDEX('Product Data'!$A$1:$G$49,MATCH('Order Data'!$F147,'Product Data'!$A$1:$A$49,0),MATCH('Order Data'!L$1,'Product Data'!$A$1:$G$1,0))</f>
        <v>M</v>
      </c>
      <c r="M147" s="4">
        <f>INDEX('Product Data'!$A$1:$G$49,MATCH('Order Data'!$F147,'Product Data'!$A$1:$A$49,0),MATCH('Order Data'!M$1,'Product Data'!$A$1:$G$1,0))</f>
        <v>0.2</v>
      </c>
      <c r="N147" s="5">
        <f>INDEX('Product Data'!$A$1:$G$49,MATCH('Order Data'!$F147,'Product Data'!$A$1:$A$49,0),MATCH('Order Data'!N$1,'Product Data'!$A$1:$G$1,0))</f>
        <v>4.3650000000000002</v>
      </c>
      <c r="O147" s="5">
        <f t="shared" si="6"/>
        <v>17.46</v>
      </c>
      <c r="P147" t="str">
        <f t="shared" si="7"/>
        <v>Liberica</v>
      </c>
      <c r="Q147" t="str">
        <f t="shared" si="8"/>
        <v>Medium</v>
      </c>
      <c r="R147" t="str">
        <f>_xlfn.XLOOKUP(tbl_orders[[#This Row],[Customer ID]],'Customer Data'!$A$1:$A$1001,'Customer Data'!$H$1:$H$1001,,0)</f>
        <v>No</v>
      </c>
    </row>
    <row r="148" spans="1:18" x14ac:dyDescent="0.2">
      <c r="A148" s="2" t="s">
        <v>1033</v>
      </c>
      <c r="B148" s="2" t="str">
        <f>TEXT(tbl_orders[[#This Row],[Order Date]],"mmm")</f>
        <v>Jul</v>
      </c>
      <c r="C148" s="2" t="str">
        <f>TEXT(tbl_orders[[#This Row],[Order Date]],"yyyy")</f>
        <v>2020</v>
      </c>
      <c r="D148" s="3">
        <v>44024</v>
      </c>
      <c r="E148" s="2" t="s">
        <v>1034</v>
      </c>
      <c r="F148" t="s">
        <v>4289</v>
      </c>
      <c r="G148" s="2">
        <v>3</v>
      </c>
      <c r="H148" s="2" t="str">
        <f>_xlfn.XLOOKUP(E148,'Customer Data'!$A$1:$A$1001,'Customer Data'!$B$1:$B$1001,,0)</f>
        <v>Leonore Francisco</v>
      </c>
      <c r="I148" s="2" t="str">
        <f>IF(_xlfn.XLOOKUP(E148,'Customer Data'!$A$1:$A$1001,'Customer Data'!$C$1:$C$1001,,0)=0,"",_xlfn.XLOOKUP(E148,'Customer Data'!$A$1:$A$1001,'Customer Data'!$C$1:$C$1001,,0))</f>
        <v>lfrancisco42@fema.gov</v>
      </c>
      <c r="J148" s="2" t="str">
        <f>_xlfn.XLOOKUP(E148,'Customer Data'!$A$1:$A$1001,'Customer Data'!$F$1:$F$1001,,0)</f>
        <v>China</v>
      </c>
      <c r="K148" t="str">
        <f>INDEX('Product Data'!$A$1:$G$49,MATCH('Order Data'!$F148,'Product Data'!$A$1:$A$49,0),MATCH('Order Data'!K$1,'Product Data'!$A$1:$G$1,0))</f>
        <v>Lib</v>
      </c>
      <c r="L148" t="str">
        <f>INDEX('Product Data'!$A$1:$G$49,MATCH('Order Data'!$F148,'Product Data'!$A$1:$A$49,0),MATCH('Order Data'!L$1,'Product Data'!$A$1:$G$1,0))</f>
        <v>M</v>
      </c>
      <c r="M148" s="4">
        <f>INDEX('Product Data'!$A$1:$G$49,MATCH('Order Data'!$F148,'Product Data'!$A$1:$A$49,0),MATCH('Order Data'!M$1,'Product Data'!$A$1:$G$1,0))</f>
        <v>1</v>
      </c>
      <c r="N148" s="5">
        <f>INDEX('Product Data'!$A$1:$G$49,MATCH('Order Data'!$F148,'Product Data'!$A$1:$A$49,0),MATCH('Order Data'!N$1,'Product Data'!$A$1:$G$1,0))</f>
        <v>14.55</v>
      </c>
      <c r="O148" s="5">
        <f t="shared" si="6"/>
        <v>43.650000000000006</v>
      </c>
      <c r="P148" t="str">
        <f t="shared" si="7"/>
        <v>Liberica</v>
      </c>
      <c r="Q148" t="str">
        <f t="shared" si="8"/>
        <v>Medium</v>
      </c>
      <c r="R148" t="str">
        <f>_xlfn.XLOOKUP(tbl_orders[[#This Row],[Customer ID]],'Customer Data'!$A$1:$A$1001,'Customer Data'!$H$1:$H$1001,,0)</f>
        <v>No</v>
      </c>
    </row>
    <row r="149" spans="1:18" x14ac:dyDescent="0.2">
      <c r="A149" s="2" t="s">
        <v>1033</v>
      </c>
      <c r="B149" s="2" t="str">
        <f>TEXT(tbl_orders[[#This Row],[Order Date]],"mmm")</f>
        <v>Jul</v>
      </c>
      <c r="C149" s="2" t="str">
        <f>TEXT(tbl_orders[[#This Row],[Order Date]],"yyyy")</f>
        <v>2020</v>
      </c>
      <c r="D149" s="3">
        <v>44024</v>
      </c>
      <c r="E149" s="2" t="s">
        <v>1034</v>
      </c>
      <c r="F149" t="s">
        <v>4268</v>
      </c>
      <c r="G149" s="2">
        <v>2</v>
      </c>
      <c r="H149" s="2" t="str">
        <f>_xlfn.XLOOKUP(E149,'Customer Data'!$A$1:$A$1001,'Customer Data'!$B$1:$B$1001,,0)</f>
        <v>Leonore Francisco</v>
      </c>
      <c r="I149" s="2" t="str">
        <f>IF(_xlfn.XLOOKUP(E149,'Customer Data'!$A$1:$A$1001,'Customer Data'!$C$1:$C$1001,,0)=0,"",_xlfn.XLOOKUP(E149,'Customer Data'!$A$1:$A$1001,'Customer Data'!$C$1:$C$1001,,0))</f>
        <v>lfrancisco42@fema.gov</v>
      </c>
      <c r="J149" s="2" t="str">
        <f>_xlfn.XLOOKUP(E149,'Customer Data'!$A$1:$A$1001,'Customer Data'!$F$1:$F$1001,,0)</f>
        <v>China</v>
      </c>
      <c r="K149" t="str">
        <f>INDEX('Product Data'!$A$1:$G$49,MATCH('Order Data'!$F149,'Product Data'!$A$1:$A$49,0),MATCH('Order Data'!K$1,'Product Data'!$A$1:$G$1,0))</f>
        <v>Exc</v>
      </c>
      <c r="L149" t="str">
        <f>INDEX('Product Data'!$A$1:$G$49,MATCH('Order Data'!$F149,'Product Data'!$A$1:$A$49,0),MATCH('Order Data'!L$1,'Product Data'!$A$1:$G$1,0))</f>
        <v>M</v>
      </c>
      <c r="M149" s="4">
        <f>INDEX('Product Data'!$A$1:$G$49,MATCH('Order Data'!$F149,'Product Data'!$A$1:$A$49,0),MATCH('Order Data'!M$1,'Product Data'!$A$1:$G$1,0))</f>
        <v>1</v>
      </c>
      <c r="N149" s="5">
        <f>INDEX('Product Data'!$A$1:$G$49,MATCH('Order Data'!$F149,'Product Data'!$A$1:$A$49,0),MATCH('Order Data'!N$1,'Product Data'!$A$1:$G$1,0))</f>
        <v>13.75</v>
      </c>
      <c r="O149" s="5">
        <f t="shared" si="6"/>
        <v>27.5</v>
      </c>
      <c r="P149" t="str">
        <f t="shared" si="7"/>
        <v>Excelsa</v>
      </c>
      <c r="Q149" t="str">
        <f t="shared" si="8"/>
        <v>Medium</v>
      </c>
      <c r="R149" t="str">
        <f>_xlfn.XLOOKUP(tbl_orders[[#This Row],[Customer ID]],'Customer Data'!$A$1:$A$1001,'Customer Data'!$H$1:$H$1001,,0)</f>
        <v>No</v>
      </c>
    </row>
    <row r="150" spans="1:18" x14ac:dyDescent="0.2">
      <c r="A150" s="2" t="s">
        <v>1040</v>
      </c>
      <c r="B150" s="2" t="str">
        <f>TEXT(tbl_orders[[#This Row],[Order Date]],"mmm")</f>
        <v>Dec</v>
      </c>
      <c r="C150" s="2" t="str">
        <f>TEXT(tbl_orders[[#This Row],[Order Date]],"yyyy")</f>
        <v>2021</v>
      </c>
      <c r="D150" s="3">
        <v>44551</v>
      </c>
      <c r="E150" s="2" t="s">
        <v>1041</v>
      </c>
      <c r="F150" t="s">
        <v>4280</v>
      </c>
      <c r="G150" s="2">
        <v>5</v>
      </c>
      <c r="H150" s="2" t="str">
        <f>_xlfn.XLOOKUP(E150,'Customer Data'!$A$1:$A$1001,'Customer Data'!$B$1:$B$1001,,0)</f>
        <v>Giacobo Skingle</v>
      </c>
      <c r="I150" s="2" t="str">
        <f>IF(_xlfn.XLOOKUP(E150,'Customer Data'!$A$1:$A$1001,'Customer Data'!$C$1:$C$1001,,0)=0,"",_xlfn.XLOOKUP(E150,'Customer Data'!$A$1:$A$1001,'Customer Data'!$C$1:$C$1001,,0))</f>
        <v>gskingle44@clickbank.net</v>
      </c>
      <c r="J150" s="2" t="str">
        <f>_xlfn.XLOOKUP(E150,'Customer Data'!$A$1:$A$1001,'Customer Data'!$F$1:$F$1001,,0)</f>
        <v>United States</v>
      </c>
      <c r="K150" t="str">
        <f>INDEX('Product Data'!$A$1:$G$49,MATCH('Order Data'!$F150,'Product Data'!$A$1:$A$49,0),MATCH('Order Data'!K$1,'Product Data'!$A$1:$G$1,0))</f>
        <v>Exc</v>
      </c>
      <c r="L150" t="str">
        <f>INDEX('Product Data'!$A$1:$G$49,MATCH('Order Data'!$F150,'Product Data'!$A$1:$A$49,0),MATCH('Order Data'!L$1,'Product Data'!$A$1:$G$1,0))</f>
        <v>D</v>
      </c>
      <c r="M150" s="4">
        <f>INDEX('Product Data'!$A$1:$G$49,MATCH('Order Data'!$F150,'Product Data'!$A$1:$A$49,0),MATCH('Order Data'!M$1,'Product Data'!$A$1:$G$1,0))</f>
        <v>0.2</v>
      </c>
      <c r="N150" s="5">
        <f>INDEX('Product Data'!$A$1:$G$49,MATCH('Order Data'!$F150,'Product Data'!$A$1:$A$49,0),MATCH('Order Data'!N$1,'Product Data'!$A$1:$G$1,0))</f>
        <v>3.645</v>
      </c>
      <c r="O150" s="5">
        <f t="shared" si="6"/>
        <v>18.225000000000001</v>
      </c>
      <c r="P150" t="str">
        <f t="shared" si="7"/>
        <v>Excelsa</v>
      </c>
      <c r="Q150" t="str">
        <f t="shared" si="8"/>
        <v>Dark</v>
      </c>
      <c r="R150" t="str">
        <f>_xlfn.XLOOKUP(tbl_orders[[#This Row],[Customer ID]],'Customer Data'!$A$1:$A$1001,'Customer Data'!$H$1:$H$1001,,0)</f>
        <v>Yes</v>
      </c>
    </row>
    <row r="151" spans="1:18" x14ac:dyDescent="0.2">
      <c r="A151" s="2" t="s">
        <v>1044</v>
      </c>
      <c r="B151" s="2" t="str">
        <f>TEXT(tbl_orders[[#This Row],[Order Date]],"mmm")</f>
        <v>Oct</v>
      </c>
      <c r="C151" s="2" t="str">
        <f>TEXT(tbl_orders[[#This Row],[Order Date]],"yyyy")</f>
        <v>2020</v>
      </c>
      <c r="D151" s="3">
        <v>44108</v>
      </c>
      <c r="E151" s="2" t="s">
        <v>1045</v>
      </c>
      <c r="F151" t="s">
        <v>4302</v>
      </c>
      <c r="G151" s="2">
        <v>2</v>
      </c>
      <c r="H151" s="2" t="str">
        <f>_xlfn.XLOOKUP(E151,'Customer Data'!$A$1:$A$1001,'Customer Data'!$B$1:$B$1001,,0)</f>
        <v>Gerard Pirdy</v>
      </c>
      <c r="I151" s="2" t="str">
        <f>IF(_xlfn.XLOOKUP(E151,'Customer Data'!$A$1:$A$1001,'Customer Data'!$C$1:$C$1001,,0)=0,"",_xlfn.XLOOKUP(E151,'Customer Data'!$A$1:$A$1001,'Customer Data'!$C$1:$C$1001,,0))</f>
        <v/>
      </c>
      <c r="J151" s="2" t="str">
        <f>_xlfn.XLOOKUP(E151,'Customer Data'!$A$1:$A$1001,'Customer Data'!$F$1:$F$1001,,0)</f>
        <v>China</v>
      </c>
      <c r="K151" t="str">
        <f>INDEX('Product Data'!$A$1:$G$49,MATCH('Order Data'!$F151,'Product Data'!$A$1:$A$49,0),MATCH('Order Data'!K$1,'Product Data'!$A$1:$G$1,0))</f>
        <v>Ara</v>
      </c>
      <c r="L151" t="str">
        <f>INDEX('Product Data'!$A$1:$G$49,MATCH('Order Data'!$F151,'Product Data'!$A$1:$A$49,0),MATCH('Order Data'!L$1,'Product Data'!$A$1:$G$1,0))</f>
        <v>M</v>
      </c>
      <c r="M151" s="4">
        <f>INDEX('Product Data'!$A$1:$G$49,MATCH('Order Data'!$F151,'Product Data'!$A$1:$A$49,0),MATCH('Order Data'!M$1,'Product Data'!$A$1:$G$1,0))</f>
        <v>2.5</v>
      </c>
      <c r="N151" s="5">
        <f>INDEX('Product Data'!$A$1:$G$49,MATCH('Order Data'!$F151,'Product Data'!$A$1:$A$49,0),MATCH('Order Data'!N$1,'Product Data'!$A$1:$G$1,0))</f>
        <v>25.874999999999996</v>
      </c>
      <c r="O151" s="5">
        <f t="shared" si="6"/>
        <v>51.749999999999993</v>
      </c>
      <c r="P151" t="str">
        <f t="shared" si="7"/>
        <v>Arabica</v>
      </c>
      <c r="Q151" t="str">
        <f t="shared" si="8"/>
        <v>Medium</v>
      </c>
      <c r="R151" t="str">
        <f>_xlfn.XLOOKUP(tbl_orders[[#This Row],[Customer ID]],'Customer Data'!$A$1:$A$1001,'Customer Data'!$H$1:$H$1001,,0)</f>
        <v>Yes</v>
      </c>
    </row>
    <row r="152" spans="1:18" x14ac:dyDescent="0.2">
      <c r="A152" s="2" t="s">
        <v>1047</v>
      </c>
      <c r="B152" s="2" t="str">
        <f>TEXT(tbl_orders[[#This Row],[Order Date]],"mmm")</f>
        <v>Aug</v>
      </c>
      <c r="C152" s="2" t="str">
        <f>TEXT(tbl_orders[[#This Row],[Order Date]],"yyyy")</f>
        <v>2020</v>
      </c>
      <c r="D152" s="3">
        <v>44051</v>
      </c>
      <c r="E152" s="2" t="s">
        <v>1048</v>
      </c>
      <c r="F152" t="s">
        <v>4270</v>
      </c>
      <c r="G152" s="2">
        <v>1</v>
      </c>
      <c r="H152" s="2" t="str">
        <f>_xlfn.XLOOKUP(E152,'Customer Data'!$A$1:$A$1001,'Customer Data'!$B$1:$B$1001,,0)</f>
        <v>Jacinthe Balsillie</v>
      </c>
      <c r="I152" s="2" t="str">
        <f>IF(_xlfn.XLOOKUP(E152,'Customer Data'!$A$1:$A$1001,'Customer Data'!$C$1:$C$1001,,0)=0,"",_xlfn.XLOOKUP(E152,'Customer Data'!$A$1:$A$1001,'Customer Data'!$C$1:$C$1001,,0))</f>
        <v>jbalsillie46@princeton.edu</v>
      </c>
      <c r="J152" s="2" t="str">
        <f>_xlfn.XLOOKUP(E152,'Customer Data'!$A$1:$A$1001,'Customer Data'!$F$1:$F$1001,,0)</f>
        <v>United States</v>
      </c>
      <c r="K152" t="str">
        <f>INDEX('Product Data'!$A$1:$G$49,MATCH('Order Data'!$F152,'Product Data'!$A$1:$A$49,0),MATCH('Order Data'!K$1,'Product Data'!$A$1:$G$1,0))</f>
        <v>Lib</v>
      </c>
      <c r="L152" t="str">
        <f>INDEX('Product Data'!$A$1:$G$49,MATCH('Order Data'!$F152,'Product Data'!$A$1:$A$49,0),MATCH('Order Data'!L$1,'Product Data'!$A$1:$G$1,0))</f>
        <v>D</v>
      </c>
      <c r="M152" s="4">
        <f>INDEX('Product Data'!$A$1:$G$49,MATCH('Order Data'!$F152,'Product Data'!$A$1:$A$49,0),MATCH('Order Data'!M$1,'Product Data'!$A$1:$G$1,0))</f>
        <v>1</v>
      </c>
      <c r="N152" s="5">
        <f>INDEX('Product Data'!$A$1:$G$49,MATCH('Order Data'!$F152,'Product Data'!$A$1:$A$49,0),MATCH('Order Data'!N$1,'Product Data'!$A$1:$G$1,0))</f>
        <v>12.95</v>
      </c>
      <c r="O152" s="5">
        <f t="shared" si="6"/>
        <v>12.95</v>
      </c>
      <c r="P152" t="str">
        <f t="shared" si="7"/>
        <v>Liberica</v>
      </c>
      <c r="Q152" t="str">
        <f t="shared" si="8"/>
        <v>Dark</v>
      </c>
      <c r="R152" t="str">
        <f>_xlfn.XLOOKUP(tbl_orders[[#This Row],[Customer ID]],'Customer Data'!$A$1:$A$1001,'Customer Data'!$H$1:$H$1001,,0)</f>
        <v>Yes</v>
      </c>
    </row>
    <row r="153" spans="1:18" x14ac:dyDescent="0.2">
      <c r="A153" s="2" t="s">
        <v>1051</v>
      </c>
      <c r="B153" s="2" t="str">
        <f>TEXT(tbl_orders[[#This Row],[Order Date]],"mmm")</f>
        <v>Oct</v>
      </c>
      <c r="C153" s="2" t="str">
        <f>TEXT(tbl_orders[[#This Row],[Order Date]],"yyyy")</f>
        <v>2020</v>
      </c>
      <c r="D153" s="3">
        <v>44115</v>
      </c>
      <c r="E153" s="2" t="s">
        <v>1052</v>
      </c>
      <c r="F153" t="s">
        <v>4282</v>
      </c>
      <c r="G153" s="2">
        <v>3</v>
      </c>
      <c r="H153" s="2" t="str">
        <f>_xlfn.XLOOKUP(E153,'Customer Data'!$A$1:$A$1001,'Customer Data'!$B$1:$B$1001,,0)</f>
        <v>Quinton Fouracres</v>
      </c>
      <c r="I153" s="2" t="str">
        <f>IF(_xlfn.XLOOKUP(E153,'Customer Data'!$A$1:$A$1001,'Customer Data'!$C$1:$C$1001,,0)=0,"",_xlfn.XLOOKUP(E153,'Customer Data'!$A$1:$A$1001,'Customer Data'!$C$1:$C$1001,,0))</f>
        <v/>
      </c>
      <c r="J153" s="2" t="str">
        <f>_xlfn.XLOOKUP(E153,'Customer Data'!$A$1:$A$1001,'Customer Data'!$F$1:$F$1001,,0)</f>
        <v>China</v>
      </c>
      <c r="K153" t="str">
        <f>INDEX('Product Data'!$A$1:$G$49,MATCH('Order Data'!$F153,'Product Data'!$A$1:$A$49,0),MATCH('Order Data'!K$1,'Product Data'!$A$1:$G$1,0))</f>
        <v>Ara</v>
      </c>
      <c r="L153" t="str">
        <f>INDEX('Product Data'!$A$1:$G$49,MATCH('Order Data'!$F153,'Product Data'!$A$1:$A$49,0),MATCH('Order Data'!L$1,'Product Data'!$A$1:$G$1,0))</f>
        <v>M</v>
      </c>
      <c r="M153" s="4">
        <f>INDEX('Product Data'!$A$1:$G$49,MATCH('Order Data'!$F153,'Product Data'!$A$1:$A$49,0),MATCH('Order Data'!M$1,'Product Data'!$A$1:$G$1,0))</f>
        <v>1</v>
      </c>
      <c r="N153" s="5">
        <f>INDEX('Product Data'!$A$1:$G$49,MATCH('Order Data'!$F153,'Product Data'!$A$1:$A$49,0),MATCH('Order Data'!N$1,'Product Data'!$A$1:$G$1,0))</f>
        <v>11.25</v>
      </c>
      <c r="O153" s="5">
        <f t="shared" si="6"/>
        <v>33.75</v>
      </c>
      <c r="P153" t="str">
        <f t="shared" si="7"/>
        <v>Arabica</v>
      </c>
      <c r="Q153" t="str">
        <f t="shared" si="8"/>
        <v>Medium</v>
      </c>
      <c r="R153" t="str">
        <f>_xlfn.XLOOKUP(tbl_orders[[#This Row],[Customer ID]],'Customer Data'!$A$1:$A$1001,'Customer Data'!$H$1:$H$1001,,0)</f>
        <v>Yes</v>
      </c>
    </row>
    <row r="154" spans="1:18" x14ac:dyDescent="0.2">
      <c r="A154" s="2" t="s">
        <v>1054</v>
      </c>
      <c r="B154" s="2" t="str">
        <f>TEXT(tbl_orders[[#This Row],[Order Date]],"mmm")</f>
        <v>Nov</v>
      </c>
      <c r="C154" s="2" t="str">
        <f>TEXT(tbl_orders[[#This Row],[Order Date]],"yyyy")</f>
        <v>2021</v>
      </c>
      <c r="D154" s="3">
        <v>44510</v>
      </c>
      <c r="E154" s="2" t="s">
        <v>1055</v>
      </c>
      <c r="F154" t="s">
        <v>4278</v>
      </c>
      <c r="G154" s="2">
        <v>3</v>
      </c>
      <c r="H154" s="2" t="str">
        <f>_xlfn.XLOOKUP(E154,'Customer Data'!$A$1:$A$1001,'Customer Data'!$B$1:$B$1001,,0)</f>
        <v>Bettina Leffek</v>
      </c>
      <c r="I154" s="2" t="str">
        <f>IF(_xlfn.XLOOKUP(E154,'Customer Data'!$A$1:$A$1001,'Customer Data'!$C$1:$C$1001,,0)=0,"",_xlfn.XLOOKUP(E154,'Customer Data'!$A$1:$A$1001,'Customer Data'!$C$1:$C$1001,,0))</f>
        <v>bleffek48@ning.com</v>
      </c>
      <c r="J154" s="2" t="str">
        <f>_xlfn.XLOOKUP(E154,'Customer Data'!$A$1:$A$1001,'Customer Data'!$F$1:$F$1001,,0)</f>
        <v>Brazil</v>
      </c>
      <c r="K154" t="str">
        <f>INDEX('Product Data'!$A$1:$G$49,MATCH('Order Data'!$F154,'Product Data'!$A$1:$A$49,0),MATCH('Order Data'!K$1,'Product Data'!$A$1:$G$1,0))</f>
        <v>Rob</v>
      </c>
      <c r="L154" t="str">
        <f>INDEX('Product Data'!$A$1:$G$49,MATCH('Order Data'!$F154,'Product Data'!$A$1:$A$49,0),MATCH('Order Data'!L$1,'Product Data'!$A$1:$G$1,0))</f>
        <v>M</v>
      </c>
      <c r="M154" s="4">
        <f>INDEX('Product Data'!$A$1:$G$49,MATCH('Order Data'!$F154,'Product Data'!$A$1:$A$49,0),MATCH('Order Data'!M$1,'Product Data'!$A$1:$G$1,0))</f>
        <v>2.5</v>
      </c>
      <c r="N154" s="5">
        <f>INDEX('Product Data'!$A$1:$G$49,MATCH('Order Data'!$F154,'Product Data'!$A$1:$A$49,0),MATCH('Order Data'!N$1,'Product Data'!$A$1:$G$1,0))</f>
        <v>22.884999999999998</v>
      </c>
      <c r="O154" s="5">
        <f t="shared" si="6"/>
        <v>68.655000000000001</v>
      </c>
      <c r="P154" t="str">
        <f t="shared" si="7"/>
        <v>Robusta</v>
      </c>
      <c r="Q154" t="str">
        <f t="shared" si="8"/>
        <v>Medium</v>
      </c>
      <c r="R154" t="str">
        <f>_xlfn.XLOOKUP(tbl_orders[[#This Row],[Customer ID]],'Customer Data'!$A$1:$A$1001,'Customer Data'!$H$1:$H$1001,,0)</f>
        <v>Yes</v>
      </c>
    </row>
    <row r="155" spans="1:18" x14ac:dyDescent="0.2">
      <c r="A155" s="2" t="s">
        <v>1058</v>
      </c>
      <c r="B155" s="2" t="str">
        <f>TEXT(tbl_orders[[#This Row],[Order Date]],"mmm")</f>
        <v>Jun</v>
      </c>
      <c r="C155" s="2" t="str">
        <f>TEXT(tbl_orders[[#This Row],[Order Date]],"yyyy")</f>
        <v>2021</v>
      </c>
      <c r="D155" s="3">
        <v>44367</v>
      </c>
      <c r="E155" s="2" t="s">
        <v>1059</v>
      </c>
      <c r="F155" t="s">
        <v>4290</v>
      </c>
      <c r="G155" s="2">
        <v>1</v>
      </c>
      <c r="H155" s="2" t="str">
        <f>_xlfn.XLOOKUP(E155,'Customer Data'!$A$1:$A$1001,'Customer Data'!$B$1:$B$1001,,0)</f>
        <v>Hetti Penson</v>
      </c>
      <c r="I155" s="2" t="str">
        <f>IF(_xlfn.XLOOKUP(E155,'Customer Data'!$A$1:$A$1001,'Customer Data'!$C$1:$C$1001,,0)=0,"",_xlfn.XLOOKUP(E155,'Customer Data'!$A$1:$A$1001,'Customer Data'!$C$1:$C$1001,,0))</f>
        <v/>
      </c>
      <c r="J155" s="2" t="str">
        <f>_xlfn.XLOOKUP(E155,'Customer Data'!$A$1:$A$1001,'Customer Data'!$F$1:$F$1001,,0)</f>
        <v>United States</v>
      </c>
      <c r="K155" t="str">
        <f>INDEX('Product Data'!$A$1:$G$49,MATCH('Order Data'!$F155,'Product Data'!$A$1:$A$49,0),MATCH('Order Data'!K$1,'Product Data'!$A$1:$G$1,0))</f>
        <v>Rob</v>
      </c>
      <c r="L155" t="str">
        <f>INDEX('Product Data'!$A$1:$G$49,MATCH('Order Data'!$F155,'Product Data'!$A$1:$A$49,0),MATCH('Order Data'!L$1,'Product Data'!$A$1:$G$1,0))</f>
        <v>D</v>
      </c>
      <c r="M155" s="4">
        <f>INDEX('Product Data'!$A$1:$G$49,MATCH('Order Data'!$F155,'Product Data'!$A$1:$A$49,0),MATCH('Order Data'!M$1,'Product Data'!$A$1:$G$1,0))</f>
        <v>0.2</v>
      </c>
      <c r="N155" s="5">
        <f>INDEX('Product Data'!$A$1:$G$49,MATCH('Order Data'!$F155,'Product Data'!$A$1:$A$49,0),MATCH('Order Data'!N$1,'Product Data'!$A$1:$G$1,0))</f>
        <v>2.6849999999999996</v>
      </c>
      <c r="O155" s="5">
        <f t="shared" si="6"/>
        <v>2.6849999999999996</v>
      </c>
      <c r="P155" t="str">
        <f t="shared" si="7"/>
        <v>Robusta</v>
      </c>
      <c r="Q155" t="str">
        <f t="shared" si="8"/>
        <v>Dark</v>
      </c>
      <c r="R155" t="str">
        <f>_xlfn.XLOOKUP(tbl_orders[[#This Row],[Customer ID]],'Customer Data'!$A$1:$A$1001,'Customer Data'!$H$1:$H$1001,,0)</f>
        <v>No</v>
      </c>
    </row>
    <row r="156" spans="1:18" x14ac:dyDescent="0.2">
      <c r="A156" s="2" t="s">
        <v>1061</v>
      </c>
      <c r="B156" s="2" t="str">
        <f>TEXT(tbl_orders[[#This Row],[Order Date]],"mmm")</f>
        <v>Oct</v>
      </c>
      <c r="C156" s="2" t="str">
        <f>TEXT(tbl_orders[[#This Row],[Order Date]],"yyyy")</f>
        <v>2021</v>
      </c>
      <c r="D156" s="3">
        <v>44473</v>
      </c>
      <c r="E156" s="2" t="s">
        <v>1062</v>
      </c>
      <c r="F156" t="s">
        <v>4295</v>
      </c>
      <c r="G156" s="2">
        <v>5</v>
      </c>
      <c r="H156" s="2" t="str">
        <f>_xlfn.XLOOKUP(E156,'Customer Data'!$A$1:$A$1001,'Customer Data'!$B$1:$B$1001,,0)</f>
        <v>Jocko Pray</v>
      </c>
      <c r="I156" s="2" t="str">
        <f>IF(_xlfn.XLOOKUP(E156,'Customer Data'!$A$1:$A$1001,'Customer Data'!$C$1:$C$1001,,0)=0,"",_xlfn.XLOOKUP(E156,'Customer Data'!$A$1:$A$1001,'Customer Data'!$C$1:$C$1001,,0))</f>
        <v>jpray4a@youtube.com</v>
      </c>
      <c r="J156" s="2" t="str">
        <f>_xlfn.XLOOKUP(E156,'Customer Data'!$A$1:$A$1001,'Customer Data'!$F$1:$F$1001,,0)</f>
        <v>China</v>
      </c>
      <c r="K156" t="str">
        <f>INDEX('Product Data'!$A$1:$G$49,MATCH('Order Data'!$F156,'Product Data'!$A$1:$A$49,0),MATCH('Order Data'!K$1,'Product Data'!$A$1:$G$1,0))</f>
        <v>Ara</v>
      </c>
      <c r="L156" t="str">
        <f>INDEX('Product Data'!$A$1:$G$49,MATCH('Order Data'!$F156,'Product Data'!$A$1:$A$49,0),MATCH('Order Data'!L$1,'Product Data'!$A$1:$G$1,0))</f>
        <v>D</v>
      </c>
      <c r="M156" s="4">
        <f>INDEX('Product Data'!$A$1:$G$49,MATCH('Order Data'!$F156,'Product Data'!$A$1:$A$49,0),MATCH('Order Data'!M$1,'Product Data'!$A$1:$G$1,0))</f>
        <v>2.5</v>
      </c>
      <c r="N156" s="5">
        <f>INDEX('Product Data'!$A$1:$G$49,MATCH('Order Data'!$F156,'Product Data'!$A$1:$A$49,0),MATCH('Order Data'!N$1,'Product Data'!$A$1:$G$1,0))</f>
        <v>22.884999999999998</v>
      </c>
      <c r="O156" s="5">
        <f t="shared" si="6"/>
        <v>114.42499999999998</v>
      </c>
      <c r="P156" t="str">
        <f t="shared" si="7"/>
        <v>Arabica</v>
      </c>
      <c r="Q156" t="str">
        <f t="shared" si="8"/>
        <v>Dark</v>
      </c>
      <c r="R156" t="str">
        <f>_xlfn.XLOOKUP(tbl_orders[[#This Row],[Customer ID]],'Customer Data'!$A$1:$A$1001,'Customer Data'!$H$1:$H$1001,,0)</f>
        <v>No</v>
      </c>
    </row>
    <row r="157" spans="1:18" x14ac:dyDescent="0.2">
      <c r="A157" s="2" t="s">
        <v>1065</v>
      </c>
      <c r="B157" s="2" t="str">
        <f>TEXT(tbl_orders[[#This Row],[Order Date]],"mmm")</f>
        <v>Jun</v>
      </c>
      <c r="C157" s="2" t="str">
        <f>TEXT(tbl_orders[[#This Row],[Order Date]],"yyyy")</f>
        <v>2019</v>
      </c>
      <c r="D157" s="3">
        <v>43640</v>
      </c>
      <c r="E157" s="2" t="s">
        <v>1066</v>
      </c>
      <c r="F157" t="s">
        <v>4302</v>
      </c>
      <c r="G157" s="2">
        <v>6</v>
      </c>
      <c r="H157" s="2" t="str">
        <f>_xlfn.XLOOKUP(E157,'Customer Data'!$A$1:$A$1001,'Customer Data'!$B$1:$B$1001,,0)</f>
        <v>Grete Holborn</v>
      </c>
      <c r="I157" s="2" t="str">
        <f>IF(_xlfn.XLOOKUP(E157,'Customer Data'!$A$1:$A$1001,'Customer Data'!$C$1:$C$1001,,0)=0,"",_xlfn.XLOOKUP(E157,'Customer Data'!$A$1:$A$1001,'Customer Data'!$C$1:$C$1001,,0))</f>
        <v>gholborn4b@ow.ly</v>
      </c>
      <c r="J157" s="2" t="str">
        <f>_xlfn.XLOOKUP(E157,'Customer Data'!$A$1:$A$1001,'Customer Data'!$F$1:$F$1001,,0)</f>
        <v>United States</v>
      </c>
      <c r="K157" t="str">
        <f>INDEX('Product Data'!$A$1:$G$49,MATCH('Order Data'!$F157,'Product Data'!$A$1:$A$49,0),MATCH('Order Data'!K$1,'Product Data'!$A$1:$G$1,0))</f>
        <v>Ara</v>
      </c>
      <c r="L157" t="str">
        <f>INDEX('Product Data'!$A$1:$G$49,MATCH('Order Data'!$F157,'Product Data'!$A$1:$A$49,0),MATCH('Order Data'!L$1,'Product Data'!$A$1:$G$1,0))</f>
        <v>M</v>
      </c>
      <c r="M157" s="4">
        <f>INDEX('Product Data'!$A$1:$G$49,MATCH('Order Data'!$F157,'Product Data'!$A$1:$A$49,0),MATCH('Order Data'!M$1,'Product Data'!$A$1:$G$1,0))</f>
        <v>2.5</v>
      </c>
      <c r="N157" s="5">
        <f>INDEX('Product Data'!$A$1:$G$49,MATCH('Order Data'!$F157,'Product Data'!$A$1:$A$49,0),MATCH('Order Data'!N$1,'Product Data'!$A$1:$G$1,0))</f>
        <v>25.874999999999996</v>
      </c>
      <c r="O157" s="5">
        <f t="shared" si="6"/>
        <v>155.24999999999997</v>
      </c>
      <c r="P157" t="str">
        <f t="shared" si="7"/>
        <v>Arabica</v>
      </c>
      <c r="Q157" t="str">
        <f t="shared" si="8"/>
        <v>Medium</v>
      </c>
      <c r="R157" t="str">
        <f>_xlfn.XLOOKUP(tbl_orders[[#This Row],[Customer ID]],'Customer Data'!$A$1:$A$1001,'Customer Data'!$H$1:$H$1001,,0)</f>
        <v>Yes</v>
      </c>
    </row>
    <row r="158" spans="1:18" x14ac:dyDescent="0.2">
      <c r="A158" s="2" t="s">
        <v>1069</v>
      </c>
      <c r="B158" s="2" t="str">
        <f>TEXT(tbl_orders[[#This Row],[Order Date]],"mmm")</f>
        <v>Oct</v>
      </c>
      <c r="C158" s="2" t="str">
        <f>TEXT(tbl_orders[[#This Row],[Order Date]],"yyyy")</f>
        <v>2019</v>
      </c>
      <c r="D158" s="3">
        <v>43764</v>
      </c>
      <c r="E158" s="2" t="s">
        <v>1070</v>
      </c>
      <c r="F158" t="s">
        <v>4302</v>
      </c>
      <c r="G158" s="2">
        <v>3</v>
      </c>
      <c r="H158" s="2" t="str">
        <f>_xlfn.XLOOKUP(E158,'Customer Data'!$A$1:$A$1001,'Customer Data'!$B$1:$B$1001,,0)</f>
        <v>Fielding Keinrat</v>
      </c>
      <c r="I158" s="2" t="str">
        <f>IF(_xlfn.XLOOKUP(E158,'Customer Data'!$A$1:$A$1001,'Customer Data'!$C$1:$C$1001,,0)=0,"",_xlfn.XLOOKUP(E158,'Customer Data'!$A$1:$A$1001,'Customer Data'!$C$1:$C$1001,,0))</f>
        <v>fkeinrat4c@dailymail.co.uk</v>
      </c>
      <c r="J158" s="2" t="str">
        <f>_xlfn.XLOOKUP(E158,'Customer Data'!$A$1:$A$1001,'Customer Data'!$F$1:$F$1001,,0)</f>
        <v>China</v>
      </c>
      <c r="K158" t="str">
        <f>INDEX('Product Data'!$A$1:$G$49,MATCH('Order Data'!$F158,'Product Data'!$A$1:$A$49,0),MATCH('Order Data'!K$1,'Product Data'!$A$1:$G$1,0))</f>
        <v>Ara</v>
      </c>
      <c r="L158" t="str">
        <f>INDEX('Product Data'!$A$1:$G$49,MATCH('Order Data'!$F158,'Product Data'!$A$1:$A$49,0),MATCH('Order Data'!L$1,'Product Data'!$A$1:$G$1,0))</f>
        <v>M</v>
      </c>
      <c r="M158" s="4">
        <f>INDEX('Product Data'!$A$1:$G$49,MATCH('Order Data'!$F158,'Product Data'!$A$1:$A$49,0),MATCH('Order Data'!M$1,'Product Data'!$A$1:$G$1,0))</f>
        <v>2.5</v>
      </c>
      <c r="N158" s="5">
        <f>INDEX('Product Data'!$A$1:$G$49,MATCH('Order Data'!$F158,'Product Data'!$A$1:$A$49,0),MATCH('Order Data'!N$1,'Product Data'!$A$1:$G$1,0))</f>
        <v>25.874999999999996</v>
      </c>
      <c r="O158" s="5">
        <f t="shared" si="6"/>
        <v>77.624999999999986</v>
      </c>
      <c r="P158" t="str">
        <f t="shared" si="7"/>
        <v>Arabica</v>
      </c>
      <c r="Q158" t="str">
        <f t="shared" si="8"/>
        <v>Medium</v>
      </c>
      <c r="R158" t="str">
        <f>_xlfn.XLOOKUP(tbl_orders[[#This Row],[Customer ID]],'Customer Data'!$A$1:$A$1001,'Customer Data'!$H$1:$H$1001,,0)</f>
        <v>Yes</v>
      </c>
    </row>
    <row r="159" spans="1:18" x14ac:dyDescent="0.2">
      <c r="A159" s="2" t="s">
        <v>1073</v>
      </c>
      <c r="B159" s="2" t="str">
        <f>TEXT(tbl_orders[[#This Row],[Order Date]],"mmm")</f>
        <v>Jun</v>
      </c>
      <c r="C159" s="2" t="str">
        <f>TEXT(tbl_orders[[#This Row],[Order Date]],"yyyy")</f>
        <v>2021</v>
      </c>
      <c r="D159" s="3">
        <v>44374</v>
      </c>
      <c r="E159" s="2" t="s">
        <v>1074</v>
      </c>
      <c r="F159" t="s">
        <v>4276</v>
      </c>
      <c r="G159" s="2">
        <v>3</v>
      </c>
      <c r="H159" s="2" t="str">
        <f>_xlfn.XLOOKUP(E159,'Customer Data'!$A$1:$A$1001,'Customer Data'!$B$1:$B$1001,,0)</f>
        <v>Paulo Yea</v>
      </c>
      <c r="I159" s="2" t="str">
        <f>IF(_xlfn.XLOOKUP(E159,'Customer Data'!$A$1:$A$1001,'Customer Data'!$C$1:$C$1001,,0)=0,"",_xlfn.XLOOKUP(E159,'Customer Data'!$A$1:$A$1001,'Customer Data'!$C$1:$C$1001,,0))</f>
        <v>pyea4d@aol.com</v>
      </c>
      <c r="J159" s="2" t="str">
        <f>_xlfn.XLOOKUP(E159,'Customer Data'!$A$1:$A$1001,'Customer Data'!$F$1:$F$1001,,0)</f>
        <v>Brazil</v>
      </c>
      <c r="K159" t="str">
        <f>INDEX('Product Data'!$A$1:$G$49,MATCH('Order Data'!$F159,'Product Data'!$A$1:$A$49,0),MATCH('Order Data'!K$1,'Product Data'!$A$1:$G$1,0))</f>
        <v>Rob</v>
      </c>
      <c r="L159" t="str">
        <f>INDEX('Product Data'!$A$1:$G$49,MATCH('Order Data'!$F159,'Product Data'!$A$1:$A$49,0),MATCH('Order Data'!L$1,'Product Data'!$A$1:$G$1,0))</f>
        <v>D</v>
      </c>
      <c r="M159" s="4">
        <f>INDEX('Product Data'!$A$1:$G$49,MATCH('Order Data'!$F159,'Product Data'!$A$1:$A$49,0),MATCH('Order Data'!M$1,'Product Data'!$A$1:$G$1,0))</f>
        <v>2.5</v>
      </c>
      <c r="N159" s="5">
        <f>INDEX('Product Data'!$A$1:$G$49,MATCH('Order Data'!$F159,'Product Data'!$A$1:$A$49,0),MATCH('Order Data'!N$1,'Product Data'!$A$1:$G$1,0))</f>
        <v>20.584999999999997</v>
      </c>
      <c r="O159" s="5">
        <f t="shared" si="6"/>
        <v>61.754999999999995</v>
      </c>
      <c r="P159" t="str">
        <f t="shared" si="7"/>
        <v>Robusta</v>
      </c>
      <c r="Q159" t="str">
        <f t="shared" si="8"/>
        <v>Dark</v>
      </c>
      <c r="R159" t="str">
        <f>_xlfn.XLOOKUP(tbl_orders[[#This Row],[Customer ID]],'Customer Data'!$A$1:$A$1001,'Customer Data'!$H$1:$H$1001,,0)</f>
        <v>No</v>
      </c>
    </row>
    <row r="160" spans="1:18" x14ac:dyDescent="0.2">
      <c r="A160" s="2" t="s">
        <v>1077</v>
      </c>
      <c r="B160" s="2" t="str">
        <f>TEXT(tbl_orders[[#This Row],[Order Date]],"mmm")</f>
        <v>Sep</v>
      </c>
      <c r="C160" s="2" t="str">
        <f>TEXT(tbl_orders[[#This Row],[Order Date]],"yyyy")</f>
        <v>2019</v>
      </c>
      <c r="D160" s="3">
        <v>43714</v>
      </c>
      <c r="E160" s="2" t="s">
        <v>1078</v>
      </c>
      <c r="F160" t="s">
        <v>4276</v>
      </c>
      <c r="G160" s="2">
        <v>6</v>
      </c>
      <c r="H160" s="2" t="str">
        <f>_xlfn.XLOOKUP(E160,'Customer Data'!$A$1:$A$1001,'Customer Data'!$B$1:$B$1001,,0)</f>
        <v>Say Risborough</v>
      </c>
      <c r="I160" s="2" t="str">
        <f>IF(_xlfn.XLOOKUP(E160,'Customer Data'!$A$1:$A$1001,'Customer Data'!$C$1:$C$1001,,0)=0,"",_xlfn.XLOOKUP(E160,'Customer Data'!$A$1:$A$1001,'Customer Data'!$C$1:$C$1001,,0))</f>
        <v/>
      </c>
      <c r="J160" s="2" t="str">
        <f>_xlfn.XLOOKUP(E160,'Customer Data'!$A$1:$A$1001,'Customer Data'!$F$1:$F$1001,,0)</f>
        <v>United States</v>
      </c>
      <c r="K160" t="str">
        <f>INDEX('Product Data'!$A$1:$G$49,MATCH('Order Data'!$F160,'Product Data'!$A$1:$A$49,0),MATCH('Order Data'!K$1,'Product Data'!$A$1:$G$1,0))</f>
        <v>Rob</v>
      </c>
      <c r="L160" t="str">
        <f>INDEX('Product Data'!$A$1:$G$49,MATCH('Order Data'!$F160,'Product Data'!$A$1:$A$49,0),MATCH('Order Data'!L$1,'Product Data'!$A$1:$G$1,0))</f>
        <v>D</v>
      </c>
      <c r="M160" s="4">
        <f>INDEX('Product Data'!$A$1:$G$49,MATCH('Order Data'!$F160,'Product Data'!$A$1:$A$49,0),MATCH('Order Data'!M$1,'Product Data'!$A$1:$G$1,0))</f>
        <v>2.5</v>
      </c>
      <c r="N160" s="5">
        <f>INDEX('Product Data'!$A$1:$G$49,MATCH('Order Data'!$F160,'Product Data'!$A$1:$A$49,0),MATCH('Order Data'!N$1,'Product Data'!$A$1:$G$1,0))</f>
        <v>20.584999999999997</v>
      </c>
      <c r="O160" s="5">
        <f t="shared" si="6"/>
        <v>123.50999999999999</v>
      </c>
      <c r="P160" t="str">
        <f t="shared" si="7"/>
        <v>Robusta</v>
      </c>
      <c r="Q160" t="str">
        <f t="shared" si="8"/>
        <v>Dark</v>
      </c>
      <c r="R160" t="str">
        <f>_xlfn.XLOOKUP(tbl_orders[[#This Row],[Customer ID]],'Customer Data'!$A$1:$A$1001,'Customer Data'!$H$1:$H$1001,,0)</f>
        <v>Yes</v>
      </c>
    </row>
    <row r="161" spans="1:18" x14ac:dyDescent="0.2">
      <c r="A161" s="2" t="s">
        <v>1080</v>
      </c>
      <c r="B161" s="2" t="str">
        <f>TEXT(tbl_orders[[#This Row],[Order Date]],"mmm")</f>
        <v>Apr</v>
      </c>
      <c r="C161" s="2" t="str">
        <f>TEXT(tbl_orders[[#This Row],[Order Date]],"yyyy")</f>
        <v>2021</v>
      </c>
      <c r="D161" s="3">
        <v>44316</v>
      </c>
      <c r="E161" s="2" t="s">
        <v>1081</v>
      </c>
      <c r="F161" t="s">
        <v>4291</v>
      </c>
      <c r="G161" s="2">
        <v>6</v>
      </c>
      <c r="H161" s="2" t="str">
        <f>_xlfn.XLOOKUP(E161,'Customer Data'!$A$1:$A$1001,'Customer Data'!$B$1:$B$1001,,0)</f>
        <v>Alexa Sizey</v>
      </c>
      <c r="I161" s="2" t="str">
        <f>IF(_xlfn.XLOOKUP(E161,'Customer Data'!$A$1:$A$1001,'Customer Data'!$C$1:$C$1001,,0)=0,"",_xlfn.XLOOKUP(E161,'Customer Data'!$A$1:$A$1001,'Customer Data'!$C$1:$C$1001,,0))</f>
        <v/>
      </c>
      <c r="J161" s="2" t="str">
        <f>_xlfn.XLOOKUP(E161,'Customer Data'!$A$1:$A$1001,'Customer Data'!$F$1:$F$1001,,0)</f>
        <v>Brazil</v>
      </c>
      <c r="K161" t="str">
        <f>INDEX('Product Data'!$A$1:$G$49,MATCH('Order Data'!$F161,'Product Data'!$A$1:$A$49,0),MATCH('Order Data'!K$1,'Product Data'!$A$1:$G$1,0))</f>
        <v>Lib</v>
      </c>
      <c r="L161" t="str">
        <f>INDEX('Product Data'!$A$1:$G$49,MATCH('Order Data'!$F161,'Product Data'!$A$1:$A$49,0),MATCH('Order Data'!L$1,'Product Data'!$A$1:$G$1,0))</f>
        <v>L</v>
      </c>
      <c r="M161" s="4">
        <f>INDEX('Product Data'!$A$1:$G$49,MATCH('Order Data'!$F161,'Product Data'!$A$1:$A$49,0),MATCH('Order Data'!M$1,'Product Data'!$A$1:$G$1,0))</f>
        <v>2.5</v>
      </c>
      <c r="N161" s="5">
        <f>INDEX('Product Data'!$A$1:$G$49,MATCH('Order Data'!$F161,'Product Data'!$A$1:$A$49,0),MATCH('Order Data'!N$1,'Product Data'!$A$1:$G$1,0))</f>
        <v>36.454999999999998</v>
      </c>
      <c r="O161" s="5">
        <f t="shared" si="6"/>
        <v>218.73</v>
      </c>
      <c r="P161" t="str">
        <f t="shared" si="7"/>
        <v>Liberica</v>
      </c>
      <c r="Q161" t="str">
        <f t="shared" si="8"/>
        <v>Light</v>
      </c>
      <c r="R161" t="str">
        <f>_xlfn.XLOOKUP(tbl_orders[[#This Row],[Customer ID]],'Customer Data'!$A$1:$A$1001,'Customer Data'!$H$1:$H$1001,,0)</f>
        <v>No</v>
      </c>
    </row>
    <row r="162" spans="1:18" x14ac:dyDescent="0.2">
      <c r="A162" s="2" t="s">
        <v>1083</v>
      </c>
      <c r="B162" s="2" t="str">
        <f>TEXT(tbl_orders[[#This Row],[Order Date]],"mmm")</f>
        <v>Jan</v>
      </c>
      <c r="C162" s="2" t="str">
        <f>TEXT(tbl_orders[[#This Row],[Order Date]],"yyyy")</f>
        <v>2020</v>
      </c>
      <c r="D162" s="3">
        <v>43837</v>
      </c>
      <c r="E162" s="2" t="s">
        <v>1084</v>
      </c>
      <c r="F162" t="s">
        <v>4266</v>
      </c>
      <c r="G162" s="2">
        <v>4</v>
      </c>
      <c r="H162" s="2" t="str">
        <f>_xlfn.XLOOKUP(E162,'Customer Data'!$A$1:$A$1001,'Customer Data'!$B$1:$B$1001,,0)</f>
        <v>Kari Swede</v>
      </c>
      <c r="I162" s="2" t="str">
        <f>IF(_xlfn.XLOOKUP(E162,'Customer Data'!$A$1:$A$1001,'Customer Data'!$C$1:$C$1001,,0)=0,"",_xlfn.XLOOKUP(E162,'Customer Data'!$A$1:$A$1001,'Customer Data'!$C$1:$C$1001,,0))</f>
        <v>kswede4g@addthis.com</v>
      </c>
      <c r="J162" s="2" t="str">
        <f>_xlfn.XLOOKUP(E162,'Customer Data'!$A$1:$A$1001,'Customer Data'!$F$1:$F$1001,,0)</f>
        <v>United States</v>
      </c>
      <c r="K162" t="str">
        <f>INDEX('Product Data'!$A$1:$G$49,MATCH('Order Data'!$F162,'Product Data'!$A$1:$A$49,0),MATCH('Order Data'!K$1,'Product Data'!$A$1:$G$1,0))</f>
        <v>Exc</v>
      </c>
      <c r="L162" t="str">
        <f>INDEX('Product Data'!$A$1:$G$49,MATCH('Order Data'!$F162,'Product Data'!$A$1:$A$49,0),MATCH('Order Data'!L$1,'Product Data'!$A$1:$G$1,0))</f>
        <v>M</v>
      </c>
      <c r="M162" s="4">
        <f>INDEX('Product Data'!$A$1:$G$49,MATCH('Order Data'!$F162,'Product Data'!$A$1:$A$49,0),MATCH('Order Data'!M$1,'Product Data'!$A$1:$G$1,0))</f>
        <v>0.5</v>
      </c>
      <c r="N162" s="5">
        <f>INDEX('Product Data'!$A$1:$G$49,MATCH('Order Data'!$F162,'Product Data'!$A$1:$A$49,0),MATCH('Order Data'!N$1,'Product Data'!$A$1:$G$1,0))</f>
        <v>8.25</v>
      </c>
      <c r="O162" s="5">
        <f t="shared" si="6"/>
        <v>33</v>
      </c>
      <c r="P162" t="str">
        <f t="shared" si="7"/>
        <v>Excelsa</v>
      </c>
      <c r="Q162" t="str">
        <f t="shared" si="8"/>
        <v>Medium</v>
      </c>
      <c r="R162" t="str">
        <f>_xlfn.XLOOKUP(tbl_orders[[#This Row],[Customer ID]],'Customer Data'!$A$1:$A$1001,'Customer Data'!$H$1:$H$1001,,0)</f>
        <v>No</v>
      </c>
    </row>
    <row r="163" spans="1:18" x14ac:dyDescent="0.2">
      <c r="A163" s="2" t="s">
        <v>1087</v>
      </c>
      <c r="B163" s="2" t="str">
        <f>TEXT(tbl_orders[[#This Row],[Order Date]],"mmm")</f>
        <v>Jan</v>
      </c>
      <c r="C163" s="2" t="str">
        <f>TEXT(tbl_orders[[#This Row],[Order Date]],"yyyy")</f>
        <v>2021</v>
      </c>
      <c r="D163" s="3">
        <v>44207</v>
      </c>
      <c r="E163" s="2" t="s">
        <v>1088</v>
      </c>
      <c r="F163" t="s">
        <v>4307</v>
      </c>
      <c r="G163" s="2">
        <v>3</v>
      </c>
      <c r="H163" s="2" t="str">
        <f>_xlfn.XLOOKUP(E163,'Customer Data'!$A$1:$A$1001,'Customer Data'!$B$1:$B$1001,,0)</f>
        <v>Leontine Rubrow</v>
      </c>
      <c r="I163" s="2" t="str">
        <f>IF(_xlfn.XLOOKUP(E163,'Customer Data'!$A$1:$A$1001,'Customer Data'!$C$1:$C$1001,,0)=0,"",_xlfn.XLOOKUP(E163,'Customer Data'!$A$1:$A$1001,'Customer Data'!$C$1:$C$1001,,0))</f>
        <v>lrubrow4h@microsoft.com</v>
      </c>
      <c r="J163" s="2" t="str">
        <f>_xlfn.XLOOKUP(E163,'Customer Data'!$A$1:$A$1001,'Customer Data'!$F$1:$F$1001,,0)</f>
        <v>China</v>
      </c>
      <c r="K163" t="str">
        <f>INDEX('Product Data'!$A$1:$G$49,MATCH('Order Data'!$F163,'Product Data'!$A$1:$A$49,0),MATCH('Order Data'!K$1,'Product Data'!$A$1:$G$1,0))</f>
        <v>Ara</v>
      </c>
      <c r="L163" t="str">
        <f>INDEX('Product Data'!$A$1:$G$49,MATCH('Order Data'!$F163,'Product Data'!$A$1:$A$49,0),MATCH('Order Data'!L$1,'Product Data'!$A$1:$G$1,0))</f>
        <v>L</v>
      </c>
      <c r="M163" s="4">
        <f>INDEX('Product Data'!$A$1:$G$49,MATCH('Order Data'!$F163,'Product Data'!$A$1:$A$49,0),MATCH('Order Data'!M$1,'Product Data'!$A$1:$G$1,0))</f>
        <v>0.5</v>
      </c>
      <c r="N163" s="5">
        <f>INDEX('Product Data'!$A$1:$G$49,MATCH('Order Data'!$F163,'Product Data'!$A$1:$A$49,0),MATCH('Order Data'!N$1,'Product Data'!$A$1:$G$1,0))</f>
        <v>7.77</v>
      </c>
      <c r="O163" s="5">
        <f t="shared" si="6"/>
        <v>23.31</v>
      </c>
      <c r="P163" t="str">
        <f t="shared" si="7"/>
        <v>Arabica</v>
      </c>
      <c r="Q163" t="str">
        <f t="shared" si="8"/>
        <v>Light</v>
      </c>
      <c r="R163" t="str">
        <f>_xlfn.XLOOKUP(tbl_orders[[#This Row],[Customer ID]],'Customer Data'!$A$1:$A$1001,'Customer Data'!$H$1:$H$1001,,0)</f>
        <v>No</v>
      </c>
    </row>
    <row r="164" spans="1:18" x14ac:dyDescent="0.2">
      <c r="A164" s="2" t="s">
        <v>1091</v>
      </c>
      <c r="B164" s="2" t="str">
        <f>TEXT(tbl_orders[[#This Row],[Order Date]],"mmm")</f>
        <v>Nov</v>
      </c>
      <c r="C164" s="2" t="str">
        <f>TEXT(tbl_orders[[#This Row],[Order Date]],"yyyy")</f>
        <v>2021</v>
      </c>
      <c r="D164" s="3">
        <v>44515</v>
      </c>
      <c r="E164" s="2" t="s">
        <v>1092</v>
      </c>
      <c r="F164" t="s">
        <v>4271</v>
      </c>
      <c r="G164" s="2">
        <v>3</v>
      </c>
      <c r="H164" s="2" t="str">
        <f>_xlfn.XLOOKUP(E164,'Customer Data'!$A$1:$A$1001,'Customer Data'!$B$1:$B$1001,,0)</f>
        <v>Dottie Tift</v>
      </c>
      <c r="I164" s="2" t="str">
        <f>IF(_xlfn.XLOOKUP(E164,'Customer Data'!$A$1:$A$1001,'Customer Data'!$C$1:$C$1001,,0)=0,"",_xlfn.XLOOKUP(E164,'Customer Data'!$A$1:$A$1001,'Customer Data'!$C$1:$C$1001,,0))</f>
        <v>dtift4i@netvibes.com</v>
      </c>
      <c r="J164" s="2" t="str">
        <f>_xlfn.XLOOKUP(E164,'Customer Data'!$A$1:$A$1001,'Customer Data'!$F$1:$F$1001,,0)</f>
        <v>Brazil</v>
      </c>
      <c r="K164" t="str">
        <f>INDEX('Product Data'!$A$1:$G$49,MATCH('Order Data'!$F164,'Product Data'!$A$1:$A$49,0),MATCH('Order Data'!K$1,'Product Data'!$A$1:$G$1,0))</f>
        <v>Exc</v>
      </c>
      <c r="L164" t="str">
        <f>INDEX('Product Data'!$A$1:$G$49,MATCH('Order Data'!$F164,'Product Data'!$A$1:$A$49,0),MATCH('Order Data'!L$1,'Product Data'!$A$1:$G$1,0))</f>
        <v>D</v>
      </c>
      <c r="M164" s="4">
        <f>INDEX('Product Data'!$A$1:$G$49,MATCH('Order Data'!$F164,'Product Data'!$A$1:$A$49,0),MATCH('Order Data'!M$1,'Product Data'!$A$1:$G$1,0))</f>
        <v>0.5</v>
      </c>
      <c r="N164" s="5">
        <f>INDEX('Product Data'!$A$1:$G$49,MATCH('Order Data'!$F164,'Product Data'!$A$1:$A$49,0),MATCH('Order Data'!N$1,'Product Data'!$A$1:$G$1,0))</f>
        <v>7.29</v>
      </c>
      <c r="O164" s="5">
        <f t="shared" si="6"/>
        <v>21.87</v>
      </c>
      <c r="P164" t="str">
        <f t="shared" si="7"/>
        <v>Excelsa</v>
      </c>
      <c r="Q164" t="str">
        <f t="shared" si="8"/>
        <v>Dark</v>
      </c>
      <c r="R164" t="str">
        <f>_xlfn.XLOOKUP(tbl_orders[[#This Row],[Customer ID]],'Customer Data'!$A$1:$A$1001,'Customer Data'!$H$1:$H$1001,,0)</f>
        <v>Yes</v>
      </c>
    </row>
    <row r="165" spans="1:18" x14ac:dyDescent="0.2">
      <c r="A165" s="2" t="s">
        <v>1095</v>
      </c>
      <c r="B165" s="2" t="str">
        <f>TEXT(tbl_orders[[#This Row],[Order Date]],"mmm")</f>
        <v>Jun</v>
      </c>
      <c r="C165" s="2" t="str">
        <f>TEXT(tbl_orders[[#This Row],[Order Date]],"yyyy")</f>
        <v>2019</v>
      </c>
      <c r="D165" s="3">
        <v>43619</v>
      </c>
      <c r="E165" s="2" t="s">
        <v>1096</v>
      </c>
      <c r="F165" t="s">
        <v>4290</v>
      </c>
      <c r="G165" s="2">
        <v>6</v>
      </c>
      <c r="H165" s="2" t="str">
        <f>_xlfn.XLOOKUP(E165,'Customer Data'!$A$1:$A$1001,'Customer Data'!$B$1:$B$1001,,0)</f>
        <v>Gerardo Schonfeld</v>
      </c>
      <c r="I165" s="2" t="str">
        <f>IF(_xlfn.XLOOKUP(E165,'Customer Data'!$A$1:$A$1001,'Customer Data'!$C$1:$C$1001,,0)=0,"",_xlfn.XLOOKUP(E165,'Customer Data'!$A$1:$A$1001,'Customer Data'!$C$1:$C$1001,,0))</f>
        <v>gschonfeld4j@oracle.com</v>
      </c>
      <c r="J165" s="2" t="str">
        <f>_xlfn.XLOOKUP(E165,'Customer Data'!$A$1:$A$1001,'Customer Data'!$F$1:$F$1001,,0)</f>
        <v>United States</v>
      </c>
      <c r="K165" t="str">
        <f>INDEX('Product Data'!$A$1:$G$49,MATCH('Order Data'!$F165,'Product Data'!$A$1:$A$49,0),MATCH('Order Data'!K$1,'Product Data'!$A$1:$G$1,0))</f>
        <v>Rob</v>
      </c>
      <c r="L165" t="str">
        <f>INDEX('Product Data'!$A$1:$G$49,MATCH('Order Data'!$F165,'Product Data'!$A$1:$A$49,0),MATCH('Order Data'!L$1,'Product Data'!$A$1:$G$1,0))</f>
        <v>D</v>
      </c>
      <c r="M165" s="4">
        <f>INDEX('Product Data'!$A$1:$G$49,MATCH('Order Data'!$F165,'Product Data'!$A$1:$A$49,0),MATCH('Order Data'!M$1,'Product Data'!$A$1:$G$1,0))</f>
        <v>0.2</v>
      </c>
      <c r="N165" s="5">
        <f>INDEX('Product Data'!$A$1:$G$49,MATCH('Order Data'!$F165,'Product Data'!$A$1:$A$49,0),MATCH('Order Data'!N$1,'Product Data'!$A$1:$G$1,0))</f>
        <v>2.6849999999999996</v>
      </c>
      <c r="O165" s="5">
        <f t="shared" si="6"/>
        <v>16.11</v>
      </c>
      <c r="P165" t="str">
        <f t="shared" si="7"/>
        <v>Robusta</v>
      </c>
      <c r="Q165" t="str">
        <f t="shared" si="8"/>
        <v>Dark</v>
      </c>
      <c r="R165" t="str">
        <f>_xlfn.XLOOKUP(tbl_orders[[#This Row],[Customer ID]],'Customer Data'!$A$1:$A$1001,'Customer Data'!$H$1:$H$1001,,0)</f>
        <v>No</v>
      </c>
    </row>
    <row r="166" spans="1:18" x14ac:dyDescent="0.2">
      <c r="A166" s="2" t="s">
        <v>1099</v>
      </c>
      <c r="B166" s="2" t="str">
        <f>TEXT(tbl_orders[[#This Row],[Order Date]],"mmm")</f>
        <v>Dec</v>
      </c>
      <c r="C166" s="2" t="str">
        <f>TEXT(tbl_orders[[#This Row],[Order Date]],"yyyy")</f>
        <v>2020</v>
      </c>
      <c r="D166" s="3">
        <v>44182</v>
      </c>
      <c r="E166" s="2" t="s">
        <v>1100</v>
      </c>
      <c r="F166" t="s">
        <v>4271</v>
      </c>
      <c r="G166" s="2">
        <v>4</v>
      </c>
      <c r="H166" s="2" t="str">
        <f>_xlfn.XLOOKUP(E166,'Customer Data'!$A$1:$A$1001,'Customer Data'!$B$1:$B$1001,,0)</f>
        <v>Claiborne Feye</v>
      </c>
      <c r="I166" s="2" t="str">
        <f>IF(_xlfn.XLOOKUP(E166,'Customer Data'!$A$1:$A$1001,'Customer Data'!$C$1:$C$1001,,0)=0,"",_xlfn.XLOOKUP(E166,'Customer Data'!$A$1:$A$1001,'Customer Data'!$C$1:$C$1001,,0))</f>
        <v>cfeye4k@google.co.jp</v>
      </c>
      <c r="J166" s="2" t="str">
        <f>_xlfn.XLOOKUP(E166,'Customer Data'!$A$1:$A$1001,'Customer Data'!$F$1:$F$1001,,0)</f>
        <v>Brazil</v>
      </c>
      <c r="K166" t="str">
        <f>INDEX('Product Data'!$A$1:$G$49,MATCH('Order Data'!$F166,'Product Data'!$A$1:$A$49,0),MATCH('Order Data'!K$1,'Product Data'!$A$1:$G$1,0))</f>
        <v>Exc</v>
      </c>
      <c r="L166" t="str">
        <f>INDEX('Product Data'!$A$1:$G$49,MATCH('Order Data'!$F166,'Product Data'!$A$1:$A$49,0),MATCH('Order Data'!L$1,'Product Data'!$A$1:$G$1,0))</f>
        <v>D</v>
      </c>
      <c r="M166" s="4">
        <f>INDEX('Product Data'!$A$1:$G$49,MATCH('Order Data'!$F166,'Product Data'!$A$1:$A$49,0),MATCH('Order Data'!M$1,'Product Data'!$A$1:$G$1,0))</f>
        <v>0.5</v>
      </c>
      <c r="N166" s="5">
        <f>INDEX('Product Data'!$A$1:$G$49,MATCH('Order Data'!$F166,'Product Data'!$A$1:$A$49,0),MATCH('Order Data'!N$1,'Product Data'!$A$1:$G$1,0))</f>
        <v>7.29</v>
      </c>
      <c r="O166" s="5">
        <f t="shared" si="6"/>
        <v>29.16</v>
      </c>
      <c r="P166" t="str">
        <f t="shared" si="7"/>
        <v>Excelsa</v>
      </c>
      <c r="Q166" t="str">
        <f t="shared" si="8"/>
        <v>Dark</v>
      </c>
      <c r="R166" t="str">
        <f>_xlfn.XLOOKUP(tbl_orders[[#This Row],[Customer ID]],'Customer Data'!$A$1:$A$1001,'Customer Data'!$H$1:$H$1001,,0)</f>
        <v>No</v>
      </c>
    </row>
    <row r="167" spans="1:18" x14ac:dyDescent="0.2">
      <c r="A167" s="2" t="s">
        <v>1104</v>
      </c>
      <c r="B167" s="2" t="str">
        <f>TEXT(tbl_orders[[#This Row],[Order Date]],"mmm")</f>
        <v>Feb</v>
      </c>
      <c r="C167" s="2" t="str">
        <f>TEXT(tbl_orders[[#This Row],[Order Date]],"yyyy")</f>
        <v>2021</v>
      </c>
      <c r="D167" s="3">
        <v>44234</v>
      </c>
      <c r="E167" s="2" t="s">
        <v>1105</v>
      </c>
      <c r="F167" t="s">
        <v>4304</v>
      </c>
      <c r="G167" s="2">
        <v>6</v>
      </c>
      <c r="H167" s="2" t="str">
        <f>_xlfn.XLOOKUP(E167,'Customer Data'!$A$1:$A$1001,'Customer Data'!$B$1:$B$1001,,0)</f>
        <v>Mina Elstone</v>
      </c>
      <c r="I167" s="2" t="str">
        <f>IF(_xlfn.XLOOKUP(E167,'Customer Data'!$A$1:$A$1001,'Customer Data'!$C$1:$C$1001,,0)=0,"",_xlfn.XLOOKUP(E167,'Customer Data'!$A$1:$A$1001,'Customer Data'!$C$1:$C$1001,,0))</f>
        <v/>
      </c>
      <c r="J167" s="2" t="str">
        <f>_xlfn.XLOOKUP(E167,'Customer Data'!$A$1:$A$1001,'Customer Data'!$F$1:$F$1001,,0)</f>
        <v>United States</v>
      </c>
      <c r="K167" t="str">
        <f>INDEX('Product Data'!$A$1:$G$49,MATCH('Order Data'!$F167,'Product Data'!$A$1:$A$49,0),MATCH('Order Data'!K$1,'Product Data'!$A$1:$G$1,0))</f>
        <v>Rob</v>
      </c>
      <c r="L167" t="str">
        <f>INDEX('Product Data'!$A$1:$G$49,MATCH('Order Data'!$F167,'Product Data'!$A$1:$A$49,0),MATCH('Order Data'!L$1,'Product Data'!$A$1:$G$1,0))</f>
        <v>D</v>
      </c>
      <c r="M167" s="4">
        <f>INDEX('Product Data'!$A$1:$G$49,MATCH('Order Data'!$F167,'Product Data'!$A$1:$A$49,0),MATCH('Order Data'!M$1,'Product Data'!$A$1:$G$1,0))</f>
        <v>1</v>
      </c>
      <c r="N167" s="5">
        <f>INDEX('Product Data'!$A$1:$G$49,MATCH('Order Data'!$F167,'Product Data'!$A$1:$A$49,0),MATCH('Order Data'!N$1,'Product Data'!$A$1:$G$1,0))</f>
        <v>8.9499999999999993</v>
      </c>
      <c r="O167" s="5">
        <f t="shared" si="6"/>
        <v>53.699999999999996</v>
      </c>
      <c r="P167" t="str">
        <f t="shared" si="7"/>
        <v>Robusta</v>
      </c>
      <c r="Q167" t="str">
        <f t="shared" si="8"/>
        <v>Dark</v>
      </c>
      <c r="R167" t="str">
        <f>_xlfn.XLOOKUP(tbl_orders[[#This Row],[Customer ID]],'Customer Data'!$A$1:$A$1001,'Customer Data'!$H$1:$H$1001,,0)</f>
        <v>Yes</v>
      </c>
    </row>
    <row r="168" spans="1:18" x14ac:dyDescent="0.2">
      <c r="A168" s="2" t="s">
        <v>1107</v>
      </c>
      <c r="B168" s="2" t="str">
        <f>TEXT(tbl_orders[[#This Row],[Order Date]],"mmm")</f>
        <v>Mar</v>
      </c>
      <c r="C168" s="2" t="str">
        <f>TEXT(tbl_orders[[#This Row],[Order Date]],"yyyy")</f>
        <v>2021</v>
      </c>
      <c r="D168" s="3">
        <v>44270</v>
      </c>
      <c r="E168" s="2" t="s">
        <v>1108</v>
      </c>
      <c r="F168" t="s">
        <v>4299</v>
      </c>
      <c r="G168" s="2">
        <v>5</v>
      </c>
      <c r="H168" s="2" t="str">
        <f>_xlfn.XLOOKUP(E168,'Customer Data'!$A$1:$A$1001,'Customer Data'!$B$1:$B$1001,,0)</f>
        <v>Sherman Mewrcik</v>
      </c>
      <c r="I168" s="2" t="str">
        <f>IF(_xlfn.XLOOKUP(E168,'Customer Data'!$A$1:$A$1001,'Customer Data'!$C$1:$C$1001,,0)=0,"",_xlfn.XLOOKUP(E168,'Customer Data'!$A$1:$A$1001,'Customer Data'!$C$1:$C$1001,,0))</f>
        <v/>
      </c>
      <c r="J168" s="2" t="str">
        <f>_xlfn.XLOOKUP(E168,'Customer Data'!$A$1:$A$1001,'Customer Data'!$F$1:$F$1001,,0)</f>
        <v>United States</v>
      </c>
      <c r="K168" t="str">
        <f>INDEX('Product Data'!$A$1:$G$49,MATCH('Order Data'!$F168,'Product Data'!$A$1:$A$49,0),MATCH('Order Data'!K$1,'Product Data'!$A$1:$G$1,0))</f>
        <v>Rob</v>
      </c>
      <c r="L168" t="str">
        <f>INDEX('Product Data'!$A$1:$G$49,MATCH('Order Data'!$F168,'Product Data'!$A$1:$A$49,0),MATCH('Order Data'!L$1,'Product Data'!$A$1:$G$1,0))</f>
        <v>D</v>
      </c>
      <c r="M168" s="4">
        <f>INDEX('Product Data'!$A$1:$G$49,MATCH('Order Data'!$F168,'Product Data'!$A$1:$A$49,0),MATCH('Order Data'!M$1,'Product Data'!$A$1:$G$1,0))</f>
        <v>0.5</v>
      </c>
      <c r="N168" s="5">
        <f>INDEX('Product Data'!$A$1:$G$49,MATCH('Order Data'!$F168,'Product Data'!$A$1:$A$49,0),MATCH('Order Data'!N$1,'Product Data'!$A$1:$G$1,0))</f>
        <v>5.3699999999999992</v>
      </c>
      <c r="O168" s="5">
        <f t="shared" si="6"/>
        <v>26.849999999999994</v>
      </c>
      <c r="P168" t="str">
        <f t="shared" si="7"/>
        <v>Robusta</v>
      </c>
      <c r="Q168" t="str">
        <f t="shared" si="8"/>
        <v>Dark</v>
      </c>
      <c r="R168" t="str">
        <f>_xlfn.XLOOKUP(tbl_orders[[#This Row],[Customer ID]],'Customer Data'!$A$1:$A$1001,'Customer Data'!$H$1:$H$1001,,0)</f>
        <v>Yes</v>
      </c>
    </row>
    <row r="169" spans="1:18" x14ac:dyDescent="0.2">
      <c r="A169" s="2" t="s">
        <v>1110</v>
      </c>
      <c r="B169" s="2" t="str">
        <f>TEXT(tbl_orders[[#This Row],[Order Date]],"mmm")</f>
        <v>Aug</v>
      </c>
      <c r="C169" s="2" t="str">
        <f>TEXT(tbl_orders[[#This Row],[Order Date]],"yyyy")</f>
        <v>2022</v>
      </c>
      <c r="D169" s="3">
        <v>44777</v>
      </c>
      <c r="E169" s="2" t="s">
        <v>1111</v>
      </c>
      <c r="F169" t="s">
        <v>4266</v>
      </c>
      <c r="G169" s="2">
        <v>2</v>
      </c>
      <c r="H169" s="2" t="str">
        <f>_xlfn.XLOOKUP(E169,'Customer Data'!$A$1:$A$1001,'Customer Data'!$B$1:$B$1001,,0)</f>
        <v>Tamarah Fero</v>
      </c>
      <c r="I169" s="2" t="str">
        <f>IF(_xlfn.XLOOKUP(E169,'Customer Data'!$A$1:$A$1001,'Customer Data'!$C$1:$C$1001,,0)=0,"",_xlfn.XLOOKUP(E169,'Customer Data'!$A$1:$A$1001,'Customer Data'!$C$1:$C$1001,,0))</f>
        <v>tfero4n@comsenz.com</v>
      </c>
      <c r="J169" s="2" t="str">
        <f>_xlfn.XLOOKUP(E169,'Customer Data'!$A$1:$A$1001,'Customer Data'!$F$1:$F$1001,,0)</f>
        <v>China</v>
      </c>
      <c r="K169" t="str">
        <f>INDEX('Product Data'!$A$1:$G$49,MATCH('Order Data'!$F169,'Product Data'!$A$1:$A$49,0),MATCH('Order Data'!K$1,'Product Data'!$A$1:$G$1,0))</f>
        <v>Exc</v>
      </c>
      <c r="L169" t="str">
        <f>INDEX('Product Data'!$A$1:$G$49,MATCH('Order Data'!$F169,'Product Data'!$A$1:$A$49,0),MATCH('Order Data'!L$1,'Product Data'!$A$1:$G$1,0))</f>
        <v>M</v>
      </c>
      <c r="M169" s="4">
        <f>INDEX('Product Data'!$A$1:$G$49,MATCH('Order Data'!$F169,'Product Data'!$A$1:$A$49,0),MATCH('Order Data'!M$1,'Product Data'!$A$1:$G$1,0))</f>
        <v>0.5</v>
      </c>
      <c r="N169" s="5">
        <f>INDEX('Product Data'!$A$1:$G$49,MATCH('Order Data'!$F169,'Product Data'!$A$1:$A$49,0),MATCH('Order Data'!N$1,'Product Data'!$A$1:$G$1,0))</f>
        <v>8.25</v>
      </c>
      <c r="O169" s="5">
        <f t="shared" si="6"/>
        <v>16.5</v>
      </c>
      <c r="P169" t="str">
        <f t="shared" si="7"/>
        <v>Excelsa</v>
      </c>
      <c r="Q169" t="str">
        <f t="shared" si="8"/>
        <v>Medium</v>
      </c>
      <c r="R169" t="str">
        <f>_xlfn.XLOOKUP(tbl_orders[[#This Row],[Customer ID]],'Customer Data'!$A$1:$A$1001,'Customer Data'!$H$1:$H$1001,,0)</f>
        <v>Yes</v>
      </c>
    </row>
    <row r="170" spans="1:18" x14ac:dyDescent="0.2">
      <c r="A170" s="2" t="s">
        <v>1114</v>
      </c>
      <c r="B170" s="2" t="str">
        <f>TEXT(tbl_orders[[#This Row],[Order Date]],"mmm")</f>
        <v>Jan</v>
      </c>
      <c r="C170" s="2" t="str">
        <f>TEXT(tbl_orders[[#This Row],[Order Date]],"yyyy")</f>
        <v>2019</v>
      </c>
      <c r="D170" s="3">
        <v>43484</v>
      </c>
      <c r="E170" s="2" t="s">
        <v>1115</v>
      </c>
      <c r="F170" t="s">
        <v>4284</v>
      </c>
      <c r="G170" s="2">
        <v>6</v>
      </c>
      <c r="H170" s="2" t="str">
        <f>_xlfn.XLOOKUP(E170,'Customer Data'!$A$1:$A$1001,'Customer Data'!$B$1:$B$1001,,0)</f>
        <v>Stanislaus Valsler</v>
      </c>
      <c r="I170" s="2" t="str">
        <f>IF(_xlfn.XLOOKUP(E170,'Customer Data'!$A$1:$A$1001,'Customer Data'!$C$1:$C$1001,,0)=0,"",_xlfn.XLOOKUP(E170,'Customer Data'!$A$1:$A$1001,'Customer Data'!$C$1:$C$1001,,0))</f>
        <v/>
      </c>
      <c r="J170" s="2" t="str">
        <f>_xlfn.XLOOKUP(E170,'Customer Data'!$A$1:$A$1001,'Customer Data'!$F$1:$F$1001,,0)</f>
        <v>Brazil</v>
      </c>
      <c r="K170" t="str">
        <f>INDEX('Product Data'!$A$1:$G$49,MATCH('Order Data'!$F170,'Product Data'!$A$1:$A$49,0),MATCH('Order Data'!K$1,'Product Data'!$A$1:$G$1,0))</f>
        <v>Ara</v>
      </c>
      <c r="L170" t="str">
        <f>INDEX('Product Data'!$A$1:$G$49,MATCH('Order Data'!$F170,'Product Data'!$A$1:$A$49,0),MATCH('Order Data'!L$1,'Product Data'!$A$1:$G$1,0))</f>
        <v>M</v>
      </c>
      <c r="M170" s="4">
        <f>INDEX('Product Data'!$A$1:$G$49,MATCH('Order Data'!$F170,'Product Data'!$A$1:$A$49,0),MATCH('Order Data'!M$1,'Product Data'!$A$1:$G$1,0))</f>
        <v>0.5</v>
      </c>
      <c r="N170" s="5">
        <f>INDEX('Product Data'!$A$1:$G$49,MATCH('Order Data'!$F170,'Product Data'!$A$1:$A$49,0),MATCH('Order Data'!N$1,'Product Data'!$A$1:$G$1,0))</f>
        <v>6.75</v>
      </c>
      <c r="O170" s="5">
        <f t="shared" si="6"/>
        <v>40.5</v>
      </c>
      <c r="P170" t="str">
        <f t="shared" si="7"/>
        <v>Arabica</v>
      </c>
      <c r="Q170" t="str">
        <f t="shared" si="8"/>
        <v>Medium</v>
      </c>
      <c r="R170" t="str">
        <f>_xlfn.XLOOKUP(tbl_orders[[#This Row],[Customer ID]],'Customer Data'!$A$1:$A$1001,'Customer Data'!$H$1:$H$1001,,0)</f>
        <v>No</v>
      </c>
    </row>
    <row r="171" spans="1:18" x14ac:dyDescent="0.2">
      <c r="A171" s="2" t="s">
        <v>1117</v>
      </c>
      <c r="B171" s="2" t="str">
        <f>TEXT(tbl_orders[[#This Row],[Order Date]],"mmm")</f>
        <v>Mar</v>
      </c>
      <c r="C171" s="2" t="str">
        <f>TEXT(tbl_orders[[#This Row],[Order Date]],"yyyy")</f>
        <v>2022</v>
      </c>
      <c r="D171" s="3">
        <v>44643</v>
      </c>
      <c r="E171" s="2" t="s">
        <v>1118</v>
      </c>
      <c r="F171" t="s">
        <v>4304</v>
      </c>
      <c r="G171" s="2">
        <v>2</v>
      </c>
      <c r="H171" s="2" t="str">
        <f>_xlfn.XLOOKUP(E171,'Customer Data'!$A$1:$A$1001,'Customer Data'!$B$1:$B$1001,,0)</f>
        <v>Felita Dauney</v>
      </c>
      <c r="I171" s="2" t="str">
        <f>IF(_xlfn.XLOOKUP(E171,'Customer Data'!$A$1:$A$1001,'Customer Data'!$C$1:$C$1001,,0)=0,"",_xlfn.XLOOKUP(E171,'Customer Data'!$A$1:$A$1001,'Customer Data'!$C$1:$C$1001,,0))</f>
        <v>fdauney4p@sphinn.com</v>
      </c>
      <c r="J171" s="2" t="str">
        <f>_xlfn.XLOOKUP(E171,'Customer Data'!$A$1:$A$1001,'Customer Data'!$F$1:$F$1001,,0)</f>
        <v>China</v>
      </c>
      <c r="K171" t="str">
        <f>INDEX('Product Data'!$A$1:$G$49,MATCH('Order Data'!$F171,'Product Data'!$A$1:$A$49,0),MATCH('Order Data'!K$1,'Product Data'!$A$1:$G$1,0))</f>
        <v>Rob</v>
      </c>
      <c r="L171" t="str">
        <f>INDEX('Product Data'!$A$1:$G$49,MATCH('Order Data'!$F171,'Product Data'!$A$1:$A$49,0),MATCH('Order Data'!L$1,'Product Data'!$A$1:$G$1,0))</f>
        <v>D</v>
      </c>
      <c r="M171" s="4">
        <f>INDEX('Product Data'!$A$1:$G$49,MATCH('Order Data'!$F171,'Product Data'!$A$1:$A$49,0),MATCH('Order Data'!M$1,'Product Data'!$A$1:$G$1,0))</f>
        <v>1</v>
      </c>
      <c r="N171" s="5">
        <f>INDEX('Product Data'!$A$1:$G$49,MATCH('Order Data'!$F171,'Product Data'!$A$1:$A$49,0),MATCH('Order Data'!N$1,'Product Data'!$A$1:$G$1,0))</f>
        <v>8.9499999999999993</v>
      </c>
      <c r="O171" s="5">
        <f t="shared" si="6"/>
        <v>17.899999999999999</v>
      </c>
      <c r="P171" t="str">
        <f t="shared" si="7"/>
        <v>Robusta</v>
      </c>
      <c r="Q171" t="str">
        <f t="shared" si="8"/>
        <v>Dark</v>
      </c>
      <c r="R171" t="str">
        <f>_xlfn.XLOOKUP(tbl_orders[[#This Row],[Customer ID]],'Customer Data'!$A$1:$A$1001,'Customer Data'!$H$1:$H$1001,,0)</f>
        <v>No</v>
      </c>
    </row>
    <row r="172" spans="1:18" x14ac:dyDescent="0.2">
      <c r="A172" s="2" t="s">
        <v>1122</v>
      </c>
      <c r="B172" s="2" t="str">
        <f>TEXT(tbl_orders[[#This Row],[Order Date]],"mmm")</f>
        <v>Oct</v>
      </c>
      <c r="C172" s="2" t="str">
        <f>TEXT(tbl_orders[[#This Row],[Order Date]],"yyyy")</f>
        <v>2021</v>
      </c>
      <c r="D172" s="3">
        <v>44476</v>
      </c>
      <c r="E172" s="2" t="s">
        <v>1123</v>
      </c>
      <c r="F172" t="s">
        <v>4275</v>
      </c>
      <c r="G172" s="2">
        <v>2</v>
      </c>
      <c r="H172" s="2" t="str">
        <f>_xlfn.XLOOKUP(E172,'Customer Data'!$A$1:$A$1001,'Customer Data'!$B$1:$B$1001,,0)</f>
        <v>Serena Earley</v>
      </c>
      <c r="I172" s="2" t="str">
        <f>IF(_xlfn.XLOOKUP(E172,'Customer Data'!$A$1:$A$1001,'Customer Data'!$C$1:$C$1001,,0)=0,"",_xlfn.XLOOKUP(E172,'Customer Data'!$A$1:$A$1001,'Customer Data'!$C$1:$C$1001,,0))</f>
        <v>searley4q@youku.com</v>
      </c>
      <c r="J172" s="2" t="str">
        <f>_xlfn.XLOOKUP(E172,'Customer Data'!$A$1:$A$1001,'Customer Data'!$F$1:$F$1001,,0)</f>
        <v>China</v>
      </c>
      <c r="K172" t="str">
        <f>INDEX('Product Data'!$A$1:$G$49,MATCH('Order Data'!$F172,'Product Data'!$A$1:$A$49,0),MATCH('Order Data'!K$1,'Product Data'!$A$1:$G$1,0))</f>
        <v>Exc</v>
      </c>
      <c r="L172" t="str">
        <f>INDEX('Product Data'!$A$1:$G$49,MATCH('Order Data'!$F172,'Product Data'!$A$1:$A$49,0),MATCH('Order Data'!L$1,'Product Data'!$A$1:$G$1,0))</f>
        <v>L</v>
      </c>
      <c r="M172" s="4">
        <f>INDEX('Product Data'!$A$1:$G$49,MATCH('Order Data'!$F172,'Product Data'!$A$1:$A$49,0),MATCH('Order Data'!M$1,'Product Data'!$A$1:$G$1,0))</f>
        <v>2.5</v>
      </c>
      <c r="N172" s="5">
        <f>INDEX('Product Data'!$A$1:$G$49,MATCH('Order Data'!$F172,'Product Data'!$A$1:$A$49,0),MATCH('Order Data'!N$1,'Product Data'!$A$1:$G$1,0))</f>
        <v>34.154999999999994</v>
      </c>
      <c r="O172" s="5">
        <f t="shared" si="6"/>
        <v>68.309999999999988</v>
      </c>
      <c r="P172" t="str">
        <f t="shared" si="7"/>
        <v>Excelsa</v>
      </c>
      <c r="Q172" t="str">
        <f t="shared" si="8"/>
        <v>Light</v>
      </c>
      <c r="R172" t="str">
        <f>_xlfn.XLOOKUP(tbl_orders[[#This Row],[Customer ID]],'Customer Data'!$A$1:$A$1001,'Customer Data'!$H$1:$H$1001,,0)</f>
        <v>No</v>
      </c>
    </row>
    <row r="173" spans="1:18" x14ac:dyDescent="0.2">
      <c r="A173" s="2" t="s">
        <v>1126</v>
      </c>
      <c r="B173" s="2" t="str">
        <f>TEXT(tbl_orders[[#This Row],[Order Date]],"mmm")</f>
        <v>Mar</v>
      </c>
      <c r="C173" s="2" t="str">
        <f>TEXT(tbl_orders[[#This Row],[Order Date]],"yyyy")</f>
        <v>2019</v>
      </c>
      <c r="D173" s="3">
        <v>43544</v>
      </c>
      <c r="E173" s="2" t="s">
        <v>1127</v>
      </c>
      <c r="F173" t="s">
        <v>4293</v>
      </c>
      <c r="G173" s="2">
        <v>2</v>
      </c>
      <c r="H173" s="2" t="str">
        <f>_xlfn.XLOOKUP(E173,'Customer Data'!$A$1:$A$1001,'Customer Data'!$B$1:$B$1001,,0)</f>
        <v>Minny Chamberlayne</v>
      </c>
      <c r="I173" s="2" t="str">
        <f>IF(_xlfn.XLOOKUP(E173,'Customer Data'!$A$1:$A$1001,'Customer Data'!$C$1:$C$1001,,0)=0,"",_xlfn.XLOOKUP(E173,'Customer Data'!$A$1:$A$1001,'Customer Data'!$C$1:$C$1001,,0))</f>
        <v>mchamberlayne4r@bigcartel.com</v>
      </c>
      <c r="J173" s="2" t="str">
        <f>_xlfn.XLOOKUP(E173,'Customer Data'!$A$1:$A$1001,'Customer Data'!$F$1:$F$1001,,0)</f>
        <v>United States</v>
      </c>
      <c r="K173" t="str">
        <f>INDEX('Product Data'!$A$1:$G$49,MATCH('Order Data'!$F173,'Product Data'!$A$1:$A$49,0),MATCH('Order Data'!K$1,'Product Data'!$A$1:$G$1,0))</f>
        <v>Exc</v>
      </c>
      <c r="L173" t="str">
        <f>INDEX('Product Data'!$A$1:$G$49,MATCH('Order Data'!$F173,'Product Data'!$A$1:$A$49,0),MATCH('Order Data'!L$1,'Product Data'!$A$1:$G$1,0))</f>
        <v>M</v>
      </c>
      <c r="M173" s="4">
        <f>INDEX('Product Data'!$A$1:$G$49,MATCH('Order Data'!$F173,'Product Data'!$A$1:$A$49,0),MATCH('Order Data'!M$1,'Product Data'!$A$1:$G$1,0))</f>
        <v>2.5</v>
      </c>
      <c r="N173" s="5">
        <f>INDEX('Product Data'!$A$1:$G$49,MATCH('Order Data'!$F173,'Product Data'!$A$1:$A$49,0),MATCH('Order Data'!N$1,'Product Data'!$A$1:$G$1,0))</f>
        <v>31.624999999999996</v>
      </c>
      <c r="O173" s="5">
        <f t="shared" si="6"/>
        <v>63.249999999999993</v>
      </c>
      <c r="P173" t="str">
        <f t="shared" si="7"/>
        <v>Excelsa</v>
      </c>
      <c r="Q173" t="str">
        <f t="shared" si="8"/>
        <v>Medium</v>
      </c>
      <c r="R173" t="str">
        <f>_xlfn.XLOOKUP(tbl_orders[[#This Row],[Customer ID]],'Customer Data'!$A$1:$A$1001,'Customer Data'!$H$1:$H$1001,,0)</f>
        <v>Yes</v>
      </c>
    </row>
    <row r="174" spans="1:18" x14ac:dyDescent="0.2">
      <c r="A174" s="2" t="s">
        <v>1130</v>
      </c>
      <c r="B174" s="2" t="str">
        <f>TEXT(tbl_orders[[#This Row],[Order Date]],"mmm")</f>
        <v>Dec</v>
      </c>
      <c r="C174" s="2" t="str">
        <f>TEXT(tbl_orders[[#This Row],[Order Date]],"yyyy")</f>
        <v>2021</v>
      </c>
      <c r="D174" s="3">
        <v>44545</v>
      </c>
      <c r="E174" s="2" t="s">
        <v>1131</v>
      </c>
      <c r="F174" t="s">
        <v>4271</v>
      </c>
      <c r="G174" s="2">
        <v>3</v>
      </c>
      <c r="H174" s="2" t="str">
        <f>_xlfn.XLOOKUP(E174,'Customer Data'!$A$1:$A$1001,'Customer Data'!$B$1:$B$1001,,0)</f>
        <v>Bartholemy Flaherty</v>
      </c>
      <c r="I174" s="2" t="str">
        <f>IF(_xlfn.XLOOKUP(E174,'Customer Data'!$A$1:$A$1001,'Customer Data'!$C$1:$C$1001,,0)=0,"",_xlfn.XLOOKUP(E174,'Customer Data'!$A$1:$A$1001,'Customer Data'!$C$1:$C$1001,,0))</f>
        <v>bflaherty4s@moonfruit.com</v>
      </c>
      <c r="J174" s="2" t="str">
        <f>_xlfn.XLOOKUP(E174,'Customer Data'!$A$1:$A$1001,'Customer Data'!$F$1:$F$1001,,0)</f>
        <v>Brazil</v>
      </c>
      <c r="K174" t="str">
        <f>INDEX('Product Data'!$A$1:$G$49,MATCH('Order Data'!$F174,'Product Data'!$A$1:$A$49,0),MATCH('Order Data'!K$1,'Product Data'!$A$1:$G$1,0))</f>
        <v>Exc</v>
      </c>
      <c r="L174" t="str">
        <f>INDEX('Product Data'!$A$1:$G$49,MATCH('Order Data'!$F174,'Product Data'!$A$1:$A$49,0),MATCH('Order Data'!L$1,'Product Data'!$A$1:$G$1,0))</f>
        <v>D</v>
      </c>
      <c r="M174" s="4">
        <f>INDEX('Product Data'!$A$1:$G$49,MATCH('Order Data'!$F174,'Product Data'!$A$1:$A$49,0),MATCH('Order Data'!M$1,'Product Data'!$A$1:$G$1,0))</f>
        <v>0.5</v>
      </c>
      <c r="N174" s="5">
        <f>INDEX('Product Data'!$A$1:$G$49,MATCH('Order Data'!$F174,'Product Data'!$A$1:$A$49,0),MATCH('Order Data'!N$1,'Product Data'!$A$1:$G$1,0))</f>
        <v>7.29</v>
      </c>
      <c r="O174" s="5">
        <f t="shared" si="6"/>
        <v>21.87</v>
      </c>
      <c r="P174" t="str">
        <f t="shared" si="7"/>
        <v>Excelsa</v>
      </c>
      <c r="Q174" t="str">
        <f t="shared" si="8"/>
        <v>Dark</v>
      </c>
      <c r="R174" t="str">
        <f>_xlfn.XLOOKUP(tbl_orders[[#This Row],[Customer ID]],'Customer Data'!$A$1:$A$1001,'Customer Data'!$H$1:$H$1001,,0)</f>
        <v>No</v>
      </c>
    </row>
    <row r="175" spans="1:18" x14ac:dyDescent="0.2">
      <c r="A175" s="2" t="s">
        <v>1134</v>
      </c>
      <c r="B175" s="2" t="str">
        <f>TEXT(tbl_orders[[#This Row],[Order Date]],"mmm")</f>
        <v>Jun</v>
      </c>
      <c r="C175" s="2" t="str">
        <f>TEXT(tbl_orders[[#This Row],[Order Date]],"yyyy")</f>
        <v>2022</v>
      </c>
      <c r="D175" s="3">
        <v>44720</v>
      </c>
      <c r="E175" s="2" t="s">
        <v>1135</v>
      </c>
      <c r="F175" t="s">
        <v>4278</v>
      </c>
      <c r="G175" s="2">
        <v>2</v>
      </c>
      <c r="H175" s="2" t="str">
        <f>_xlfn.XLOOKUP(E175,'Customer Data'!$A$1:$A$1001,'Customer Data'!$B$1:$B$1001,,0)</f>
        <v>Oran Colbeck</v>
      </c>
      <c r="I175" s="2" t="str">
        <f>IF(_xlfn.XLOOKUP(E175,'Customer Data'!$A$1:$A$1001,'Customer Data'!$C$1:$C$1001,,0)=0,"",_xlfn.XLOOKUP(E175,'Customer Data'!$A$1:$A$1001,'Customer Data'!$C$1:$C$1001,,0))</f>
        <v>ocolbeck4t@sina.com.cn</v>
      </c>
      <c r="J175" s="2" t="str">
        <f>_xlfn.XLOOKUP(E175,'Customer Data'!$A$1:$A$1001,'Customer Data'!$F$1:$F$1001,,0)</f>
        <v>United States</v>
      </c>
      <c r="K175" t="str">
        <f>INDEX('Product Data'!$A$1:$G$49,MATCH('Order Data'!$F175,'Product Data'!$A$1:$A$49,0),MATCH('Order Data'!K$1,'Product Data'!$A$1:$G$1,0))</f>
        <v>Rob</v>
      </c>
      <c r="L175" t="str">
        <f>INDEX('Product Data'!$A$1:$G$49,MATCH('Order Data'!$F175,'Product Data'!$A$1:$A$49,0),MATCH('Order Data'!L$1,'Product Data'!$A$1:$G$1,0))</f>
        <v>M</v>
      </c>
      <c r="M175" s="4">
        <f>INDEX('Product Data'!$A$1:$G$49,MATCH('Order Data'!$F175,'Product Data'!$A$1:$A$49,0),MATCH('Order Data'!M$1,'Product Data'!$A$1:$G$1,0))</f>
        <v>2.5</v>
      </c>
      <c r="N175" s="5">
        <f>INDEX('Product Data'!$A$1:$G$49,MATCH('Order Data'!$F175,'Product Data'!$A$1:$A$49,0),MATCH('Order Data'!N$1,'Product Data'!$A$1:$G$1,0))</f>
        <v>22.884999999999998</v>
      </c>
      <c r="O175" s="5">
        <f t="shared" si="6"/>
        <v>45.769999999999996</v>
      </c>
      <c r="P175" t="str">
        <f t="shared" si="7"/>
        <v>Robusta</v>
      </c>
      <c r="Q175" t="str">
        <f t="shared" si="8"/>
        <v>Medium</v>
      </c>
      <c r="R175" t="str">
        <f>_xlfn.XLOOKUP(tbl_orders[[#This Row],[Customer ID]],'Customer Data'!$A$1:$A$1001,'Customer Data'!$H$1:$H$1001,,0)</f>
        <v>No</v>
      </c>
    </row>
    <row r="176" spans="1:18" x14ac:dyDescent="0.2">
      <c r="A176" s="2" t="s">
        <v>1138</v>
      </c>
      <c r="B176" s="2" t="str">
        <f>TEXT(tbl_orders[[#This Row],[Order Date]],"mmm")</f>
        <v>Dec</v>
      </c>
      <c r="C176" s="2" t="str">
        <f>TEXT(tbl_orders[[#This Row],[Order Date]],"yyyy")</f>
        <v>2019</v>
      </c>
      <c r="D176" s="3">
        <v>43813</v>
      </c>
      <c r="E176" s="2" t="s">
        <v>1139</v>
      </c>
      <c r="F176" t="s">
        <v>4275</v>
      </c>
      <c r="G176" s="2">
        <v>6</v>
      </c>
      <c r="H176" s="2" t="str">
        <f>_xlfn.XLOOKUP(E176,'Customer Data'!$A$1:$A$1001,'Customer Data'!$B$1:$B$1001,,0)</f>
        <v>Elysee Sketch</v>
      </c>
      <c r="I176" s="2" t="str">
        <f>IF(_xlfn.XLOOKUP(E176,'Customer Data'!$A$1:$A$1001,'Customer Data'!$C$1:$C$1001,,0)=0,"",_xlfn.XLOOKUP(E176,'Customer Data'!$A$1:$A$1001,'Customer Data'!$C$1:$C$1001,,0))</f>
        <v/>
      </c>
      <c r="J176" s="2" t="str">
        <f>_xlfn.XLOOKUP(E176,'Customer Data'!$A$1:$A$1001,'Customer Data'!$F$1:$F$1001,,0)</f>
        <v>China</v>
      </c>
      <c r="K176" t="str">
        <f>INDEX('Product Data'!$A$1:$G$49,MATCH('Order Data'!$F176,'Product Data'!$A$1:$A$49,0),MATCH('Order Data'!K$1,'Product Data'!$A$1:$G$1,0))</f>
        <v>Exc</v>
      </c>
      <c r="L176" t="str">
        <f>INDEX('Product Data'!$A$1:$G$49,MATCH('Order Data'!$F176,'Product Data'!$A$1:$A$49,0),MATCH('Order Data'!L$1,'Product Data'!$A$1:$G$1,0))</f>
        <v>L</v>
      </c>
      <c r="M176" s="4">
        <f>INDEX('Product Data'!$A$1:$G$49,MATCH('Order Data'!$F176,'Product Data'!$A$1:$A$49,0),MATCH('Order Data'!M$1,'Product Data'!$A$1:$G$1,0))</f>
        <v>2.5</v>
      </c>
      <c r="N176" s="5">
        <f>INDEX('Product Data'!$A$1:$G$49,MATCH('Order Data'!$F176,'Product Data'!$A$1:$A$49,0),MATCH('Order Data'!N$1,'Product Data'!$A$1:$G$1,0))</f>
        <v>34.154999999999994</v>
      </c>
      <c r="O176" s="5">
        <f t="shared" si="6"/>
        <v>204.92999999999995</v>
      </c>
      <c r="P176" t="str">
        <f t="shared" si="7"/>
        <v>Excelsa</v>
      </c>
      <c r="Q176" t="str">
        <f t="shared" si="8"/>
        <v>Light</v>
      </c>
      <c r="R176" t="str">
        <f>_xlfn.XLOOKUP(tbl_orders[[#This Row],[Customer ID]],'Customer Data'!$A$1:$A$1001,'Customer Data'!$H$1:$H$1001,,0)</f>
        <v>Yes</v>
      </c>
    </row>
    <row r="177" spans="1:18" x14ac:dyDescent="0.2">
      <c r="A177" s="2" t="s">
        <v>1141</v>
      </c>
      <c r="B177" s="2" t="str">
        <f>TEXT(tbl_orders[[#This Row],[Order Date]],"mmm")</f>
        <v>Apr</v>
      </c>
      <c r="C177" s="2" t="str">
        <f>TEXT(tbl_orders[[#This Row],[Order Date]],"yyyy")</f>
        <v>2021</v>
      </c>
      <c r="D177" s="3">
        <v>44296</v>
      </c>
      <c r="E177" s="2" t="s">
        <v>1142</v>
      </c>
      <c r="F177" t="s">
        <v>4293</v>
      </c>
      <c r="G177" s="2">
        <v>2</v>
      </c>
      <c r="H177" s="2" t="str">
        <f>_xlfn.XLOOKUP(E177,'Customer Data'!$A$1:$A$1001,'Customer Data'!$B$1:$B$1001,,0)</f>
        <v>Ethelda Hobbing</v>
      </c>
      <c r="I177" s="2" t="str">
        <f>IF(_xlfn.XLOOKUP(E177,'Customer Data'!$A$1:$A$1001,'Customer Data'!$C$1:$C$1001,,0)=0,"",_xlfn.XLOOKUP(E177,'Customer Data'!$A$1:$A$1001,'Customer Data'!$C$1:$C$1001,,0))</f>
        <v>ehobbing4v@nsw.gov.au</v>
      </c>
      <c r="J177" s="2" t="str">
        <f>_xlfn.XLOOKUP(E177,'Customer Data'!$A$1:$A$1001,'Customer Data'!$F$1:$F$1001,,0)</f>
        <v>United States</v>
      </c>
      <c r="K177" t="str">
        <f>INDEX('Product Data'!$A$1:$G$49,MATCH('Order Data'!$F177,'Product Data'!$A$1:$A$49,0),MATCH('Order Data'!K$1,'Product Data'!$A$1:$G$1,0))</f>
        <v>Exc</v>
      </c>
      <c r="L177" t="str">
        <f>INDEX('Product Data'!$A$1:$G$49,MATCH('Order Data'!$F177,'Product Data'!$A$1:$A$49,0),MATCH('Order Data'!L$1,'Product Data'!$A$1:$G$1,0))</f>
        <v>M</v>
      </c>
      <c r="M177" s="4">
        <f>INDEX('Product Data'!$A$1:$G$49,MATCH('Order Data'!$F177,'Product Data'!$A$1:$A$49,0),MATCH('Order Data'!M$1,'Product Data'!$A$1:$G$1,0))</f>
        <v>2.5</v>
      </c>
      <c r="N177" s="5">
        <f>INDEX('Product Data'!$A$1:$G$49,MATCH('Order Data'!$F177,'Product Data'!$A$1:$A$49,0),MATCH('Order Data'!N$1,'Product Data'!$A$1:$G$1,0))</f>
        <v>31.624999999999996</v>
      </c>
      <c r="O177" s="5">
        <f t="shared" si="6"/>
        <v>63.249999999999993</v>
      </c>
      <c r="P177" t="str">
        <f t="shared" si="7"/>
        <v>Excelsa</v>
      </c>
      <c r="Q177" t="str">
        <f t="shared" si="8"/>
        <v>Medium</v>
      </c>
      <c r="R177" t="str">
        <f>_xlfn.XLOOKUP(tbl_orders[[#This Row],[Customer ID]],'Customer Data'!$A$1:$A$1001,'Customer Data'!$H$1:$H$1001,,0)</f>
        <v>Yes</v>
      </c>
    </row>
    <row r="178" spans="1:18" x14ac:dyDescent="0.2">
      <c r="A178" s="2" t="s">
        <v>1145</v>
      </c>
      <c r="B178" s="2" t="str">
        <f>TEXT(tbl_orders[[#This Row],[Order Date]],"mmm")</f>
        <v>Mar</v>
      </c>
      <c r="C178" s="2" t="str">
        <f>TEXT(tbl_orders[[#This Row],[Order Date]],"yyyy")</f>
        <v>2020</v>
      </c>
      <c r="D178" s="3">
        <v>43900</v>
      </c>
      <c r="E178" s="2" t="s">
        <v>1146</v>
      </c>
      <c r="F178" t="s">
        <v>4275</v>
      </c>
      <c r="G178" s="2">
        <v>1</v>
      </c>
      <c r="H178" s="2" t="str">
        <f>_xlfn.XLOOKUP(E178,'Customer Data'!$A$1:$A$1001,'Customer Data'!$B$1:$B$1001,,0)</f>
        <v>Odille Thynne</v>
      </c>
      <c r="I178" s="2" t="str">
        <f>IF(_xlfn.XLOOKUP(E178,'Customer Data'!$A$1:$A$1001,'Customer Data'!$C$1:$C$1001,,0)=0,"",_xlfn.XLOOKUP(E178,'Customer Data'!$A$1:$A$1001,'Customer Data'!$C$1:$C$1001,,0))</f>
        <v>othynne4w@auda.org.au</v>
      </c>
      <c r="J178" s="2" t="str">
        <f>_xlfn.XLOOKUP(E178,'Customer Data'!$A$1:$A$1001,'Customer Data'!$F$1:$F$1001,,0)</f>
        <v>Brazil</v>
      </c>
      <c r="K178" t="str">
        <f>INDEX('Product Data'!$A$1:$G$49,MATCH('Order Data'!$F178,'Product Data'!$A$1:$A$49,0),MATCH('Order Data'!K$1,'Product Data'!$A$1:$G$1,0))</f>
        <v>Exc</v>
      </c>
      <c r="L178" t="str">
        <f>INDEX('Product Data'!$A$1:$G$49,MATCH('Order Data'!$F178,'Product Data'!$A$1:$A$49,0),MATCH('Order Data'!L$1,'Product Data'!$A$1:$G$1,0))</f>
        <v>L</v>
      </c>
      <c r="M178" s="4">
        <f>INDEX('Product Data'!$A$1:$G$49,MATCH('Order Data'!$F178,'Product Data'!$A$1:$A$49,0),MATCH('Order Data'!M$1,'Product Data'!$A$1:$G$1,0))</f>
        <v>2.5</v>
      </c>
      <c r="N178" s="5">
        <f>INDEX('Product Data'!$A$1:$G$49,MATCH('Order Data'!$F178,'Product Data'!$A$1:$A$49,0),MATCH('Order Data'!N$1,'Product Data'!$A$1:$G$1,0))</f>
        <v>34.154999999999994</v>
      </c>
      <c r="O178" s="5">
        <f t="shared" si="6"/>
        <v>34.154999999999994</v>
      </c>
      <c r="P178" t="str">
        <f t="shared" si="7"/>
        <v>Excelsa</v>
      </c>
      <c r="Q178" t="str">
        <f t="shared" si="8"/>
        <v>Light</v>
      </c>
      <c r="R178" t="str">
        <f>_xlfn.XLOOKUP(tbl_orders[[#This Row],[Customer ID]],'Customer Data'!$A$1:$A$1001,'Customer Data'!$H$1:$H$1001,,0)</f>
        <v>Yes</v>
      </c>
    </row>
    <row r="179" spans="1:18" x14ac:dyDescent="0.2">
      <c r="A179" s="2" t="s">
        <v>1149</v>
      </c>
      <c r="B179" s="2" t="str">
        <f>TEXT(tbl_orders[[#This Row],[Order Date]],"mmm")</f>
        <v>Oct</v>
      </c>
      <c r="C179" s="2" t="str">
        <f>TEXT(tbl_orders[[#This Row],[Order Date]],"yyyy")</f>
        <v>2020</v>
      </c>
      <c r="D179" s="3">
        <v>44120</v>
      </c>
      <c r="E179" s="2" t="s">
        <v>1150</v>
      </c>
      <c r="F179" t="s">
        <v>4269</v>
      </c>
      <c r="G179" s="2">
        <v>4</v>
      </c>
      <c r="H179" s="2" t="str">
        <f>_xlfn.XLOOKUP(E179,'Customer Data'!$A$1:$A$1001,'Customer Data'!$B$1:$B$1001,,0)</f>
        <v>Emlynne Heining</v>
      </c>
      <c r="I179" s="2" t="str">
        <f>IF(_xlfn.XLOOKUP(E179,'Customer Data'!$A$1:$A$1001,'Customer Data'!$C$1:$C$1001,,0)=0,"",_xlfn.XLOOKUP(E179,'Customer Data'!$A$1:$A$1001,'Customer Data'!$C$1:$C$1001,,0))</f>
        <v>eheining4x@flickr.com</v>
      </c>
      <c r="J179" s="2" t="str">
        <f>_xlfn.XLOOKUP(E179,'Customer Data'!$A$1:$A$1001,'Customer Data'!$F$1:$F$1001,,0)</f>
        <v>United States</v>
      </c>
      <c r="K179" t="str">
        <f>INDEX('Product Data'!$A$1:$G$49,MATCH('Order Data'!$F179,'Product Data'!$A$1:$A$49,0),MATCH('Order Data'!K$1,'Product Data'!$A$1:$G$1,0))</f>
        <v>Rob</v>
      </c>
      <c r="L179" t="str">
        <f>INDEX('Product Data'!$A$1:$G$49,MATCH('Order Data'!$F179,'Product Data'!$A$1:$A$49,0),MATCH('Order Data'!L$1,'Product Data'!$A$1:$G$1,0))</f>
        <v>L</v>
      </c>
      <c r="M179" s="4">
        <f>INDEX('Product Data'!$A$1:$G$49,MATCH('Order Data'!$F179,'Product Data'!$A$1:$A$49,0),MATCH('Order Data'!M$1,'Product Data'!$A$1:$G$1,0))</f>
        <v>2.5</v>
      </c>
      <c r="N179" s="5">
        <f>INDEX('Product Data'!$A$1:$G$49,MATCH('Order Data'!$F179,'Product Data'!$A$1:$A$49,0),MATCH('Order Data'!N$1,'Product Data'!$A$1:$G$1,0))</f>
        <v>27.484999999999996</v>
      </c>
      <c r="O179" s="5">
        <f t="shared" si="6"/>
        <v>109.93999999999998</v>
      </c>
      <c r="P179" t="str">
        <f t="shared" si="7"/>
        <v>Robusta</v>
      </c>
      <c r="Q179" t="str">
        <f t="shared" si="8"/>
        <v>Light</v>
      </c>
      <c r="R179" t="str">
        <f>_xlfn.XLOOKUP(tbl_orders[[#This Row],[Customer ID]],'Customer Data'!$A$1:$A$1001,'Customer Data'!$H$1:$H$1001,,0)</f>
        <v>Yes</v>
      </c>
    </row>
    <row r="180" spans="1:18" x14ac:dyDescent="0.2">
      <c r="A180" s="2" t="s">
        <v>1153</v>
      </c>
      <c r="B180" s="2" t="str">
        <f>TEXT(tbl_orders[[#This Row],[Order Date]],"mmm")</f>
        <v>Oct</v>
      </c>
      <c r="C180" s="2" t="str">
        <f>TEXT(tbl_orders[[#This Row],[Order Date]],"yyyy")</f>
        <v>2019</v>
      </c>
      <c r="D180" s="3">
        <v>43746</v>
      </c>
      <c r="E180" s="2" t="s">
        <v>1154</v>
      </c>
      <c r="F180" t="s">
        <v>4267</v>
      </c>
      <c r="G180" s="2">
        <v>2</v>
      </c>
      <c r="H180" s="2" t="str">
        <f>_xlfn.XLOOKUP(E180,'Customer Data'!$A$1:$A$1001,'Customer Data'!$B$1:$B$1001,,0)</f>
        <v>Katerina Melloi</v>
      </c>
      <c r="I180" s="2" t="str">
        <f>IF(_xlfn.XLOOKUP(E180,'Customer Data'!$A$1:$A$1001,'Customer Data'!$C$1:$C$1001,,0)=0,"",_xlfn.XLOOKUP(E180,'Customer Data'!$A$1:$A$1001,'Customer Data'!$C$1:$C$1001,,0))</f>
        <v>kmelloi4y@imdb.com</v>
      </c>
      <c r="J180" s="2" t="str">
        <f>_xlfn.XLOOKUP(E180,'Customer Data'!$A$1:$A$1001,'Customer Data'!$F$1:$F$1001,,0)</f>
        <v>China</v>
      </c>
      <c r="K180" t="str">
        <f>INDEX('Product Data'!$A$1:$G$49,MATCH('Order Data'!$F180,'Product Data'!$A$1:$A$49,0),MATCH('Order Data'!K$1,'Product Data'!$A$1:$G$1,0))</f>
        <v>Ara</v>
      </c>
      <c r="L180" t="str">
        <f>INDEX('Product Data'!$A$1:$G$49,MATCH('Order Data'!$F180,'Product Data'!$A$1:$A$49,0),MATCH('Order Data'!L$1,'Product Data'!$A$1:$G$1,0))</f>
        <v>L</v>
      </c>
      <c r="M180" s="4">
        <f>INDEX('Product Data'!$A$1:$G$49,MATCH('Order Data'!$F180,'Product Data'!$A$1:$A$49,0),MATCH('Order Data'!M$1,'Product Data'!$A$1:$G$1,0))</f>
        <v>1</v>
      </c>
      <c r="N180" s="5">
        <f>INDEX('Product Data'!$A$1:$G$49,MATCH('Order Data'!$F180,'Product Data'!$A$1:$A$49,0),MATCH('Order Data'!N$1,'Product Data'!$A$1:$G$1,0))</f>
        <v>12.95</v>
      </c>
      <c r="O180" s="5">
        <f t="shared" si="6"/>
        <v>25.9</v>
      </c>
      <c r="P180" t="str">
        <f t="shared" si="7"/>
        <v>Arabica</v>
      </c>
      <c r="Q180" t="str">
        <f t="shared" si="8"/>
        <v>Light</v>
      </c>
      <c r="R180" t="str">
        <f>_xlfn.XLOOKUP(tbl_orders[[#This Row],[Customer ID]],'Customer Data'!$A$1:$A$1001,'Customer Data'!$H$1:$H$1001,,0)</f>
        <v>No</v>
      </c>
    </row>
    <row r="181" spans="1:18" x14ac:dyDescent="0.2">
      <c r="A181" s="2" t="s">
        <v>1157</v>
      </c>
      <c r="B181" s="2" t="str">
        <f>TEXT(tbl_orders[[#This Row],[Order Date]],"mmm")</f>
        <v>Dec</v>
      </c>
      <c r="C181" s="2" t="str">
        <f>TEXT(tbl_orders[[#This Row],[Order Date]],"yyyy")</f>
        <v>2019</v>
      </c>
      <c r="D181" s="3">
        <v>43830</v>
      </c>
      <c r="E181" s="2" t="s">
        <v>1158</v>
      </c>
      <c r="F181" t="s">
        <v>4281</v>
      </c>
      <c r="G181" s="2">
        <v>1</v>
      </c>
      <c r="H181" s="2" t="str">
        <f>_xlfn.XLOOKUP(E181,'Customer Data'!$A$1:$A$1001,'Customer Data'!$B$1:$B$1001,,0)</f>
        <v>Tiffany Scardafield</v>
      </c>
      <c r="I181" s="2" t="str">
        <f>IF(_xlfn.XLOOKUP(E181,'Customer Data'!$A$1:$A$1001,'Customer Data'!$C$1:$C$1001,,0)=0,"",_xlfn.XLOOKUP(E181,'Customer Data'!$A$1:$A$1001,'Customer Data'!$C$1:$C$1001,,0))</f>
        <v/>
      </c>
      <c r="J181" s="2" t="str">
        <f>_xlfn.XLOOKUP(E181,'Customer Data'!$A$1:$A$1001,'Customer Data'!$F$1:$F$1001,,0)</f>
        <v>Brazil</v>
      </c>
      <c r="K181" t="str">
        <f>INDEX('Product Data'!$A$1:$G$49,MATCH('Order Data'!$F181,'Product Data'!$A$1:$A$49,0),MATCH('Order Data'!K$1,'Product Data'!$A$1:$G$1,0))</f>
        <v>Ara</v>
      </c>
      <c r="L181" t="str">
        <f>INDEX('Product Data'!$A$1:$G$49,MATCH('Order Data'!$F181,'Product Data'!$A$1:$A$49,0),MATCH('Order Data'!L$1,'Product Data'!$A$1:$G$1,0))</f>
        <v>D</v>
      </c>
      <c r="M181" s="4">
        <f>INDEX('Product Data'!$A$1:$G$49,MATCH('Order Data'!$F181,'Product Data'!$A$1:$A$49,0),MATCH('Order Data'!M$1,'Product Data'!$A$1:$G$1,0))</f>
        <v>0.2</v>
      </c>
      <c r="N181" s="5">
        <f>INDEX('Product Data'!$A$1:$G$49,MATCH('Order Data'!$F181,'Product Data'!$A$1:$A$49,0),MATCH('Order Data'!N$1,'Product Data'!$A$1:$G$1,0))</f>
        <v>2.9849999999999999</v>
      </c>
      <c r="O181" s="5">
        <f t="shared" si="6"/>
        <v>2.9849999999999999</v>
      </c>
      <c r="P181" t="str">
        <f t="shared" si="7"/>
        <v>Arabica</v>
      </c>
      <c r="Q181" t="str">
        <f t="shared" si="8"/>
        <v>Dark</v>
      </c>
      <c r="R181" t="str">
        <f>_xlfn.XLOOKUP(tbl_orders[[#This Row],[Customer ID]],'Customer Data'!$A$1:$A$1001,'Customer Data'!$H$1:$H$1001,,0)</f>
        <v>No</v>
      </c>
    </row>
    <row r="182" spans="1:18" x14ac:dyDescent="0.2">
      <c r="A182" s="2" t="s">
        <v>1160</v>
      </c>
      <c r="B182" s="2" t="str">
        <f>TEXT(tbl_orders[[#This Row],[Order Date]],"mmm")</f>
        <v>Mar</v>
      </c>
      <c r="C182" s="2" t="str">
        <f>TEXT(tbl_orders[[#This Row],[Order Date]],"yyyy")</f>
        <v>2020</v>
      </c>
      <c r="D182" s="3">
        <v>43910</v>
      </c>
      <c r="E182" s="2" t="s">
        <v>1161</v>
      </c>
      <c r="F182" t="s">
        <v>4311</v>
      </c>
      <c r="G182" s="2">
        <v>5</v>
      </c>
      <c r="H182" s="2" t="str">
        <f>_xlfn.XLOOKUP(E182,'Customer Data'!$A$1:$A$1001,'Customer Data'!$B$1:$B$1001,,0)</f>
        <v>Abrahan Mussen</v>
      </c>
      <c r="I182" s="2" t="str">
        <f>IF(_xlfn.XLOOKUP(E182,'Customer Data'!$A$1:$A$1001,'Customer Data'!$C$1:$C$1001,,0)=0,"",_xlfn.XLOOKUP(E182,'Customer Data'!$A$1:$A$1001,'Customer Data'!$C$1:$C$1001,,0))</f>
        <v>amussen50@51.la</v>
      </c>
      <c r="J182" s="2" t="str">
        <f>_xlfn.XLOOKUP(E182,'Customer Data'!$A$1:$A$1001,'Customer Data'!$F$1:$F$1001,,0)</f>
        <v>United States</v>
      </c>
      <c r="K182" t="str">
        <f>INDEX('Product Data'!$A$1:$G$49,MATCH('Order Data'!$F182,'Product Data'!$A$1:$A$49,0),MATCH('Order Data'!K$1,'Product Data'!$A$1:$G$1,0))</f>
        <v>Exc</v>
      </c>
      <c r="L182" t="str">
        <f>INDEX('Product Data'!$A$1:$G$49,MATCH('Order Data'!$F182,'Product Data'!$A$1:$A$49,0),MATCH('Order Data'!L$1,'Product Data'!$A$1:$G$1,0))</f>
        <v>L</v>
      </c>
      <c r="M182" s="4">
        <f>INDEX('Product Data'!$A$1:$G$49,MATCH('Order Data'!$F182,'Product Data'!$A$1:$A$49,0),MATCH('Order Data'!M$1,'Product Data'!$A$1:$G$1,0))</f>
        <v>0.2</v>
      </c>
      <c r="N182" s="5">
        <f>INDEX('Product Data'!$A$1:$G$49,MATCH('Order Data'!$F182,'Product Data'!$A$1:$A$49,0),MATCH('Order Data'!N$1,'Product Data'!$A$1:$G$1,0))</f>
        <v>4.4550000000000001</v>
      </c>
      <c r="O182" s="5">
        <f t="shared" si="6"/>
        <v>22.274999999999999</v>
      </c>
      <c r="P182" t="str">
        <f t="shared" si="7"/>
        <v>Excelsa</v>
      </c>
      <c r="Q182" t="str">
        <f t="shared" si="8"/>
        <v>Light</v>
      </c>
      <c r="R182" t="str">
        <f>_xlfn.XLOOKUP(tbl_orders[[#This Row],[Customer ID]],'Customer Data'!$A$1:$A$1001,'Customer Data'!$H$1:$H$1001,,0)</f>
        <v>No</v>
      </c>
    </row>
    <row r="183" spans="1:18" x14ac:dyDescent="0.2">
      <c r="A183" s="2" t="s">
        <v>1160</v>
      </c>
      <c r="B183" s="2" t="str">
        <f>TEXT(tbl_orders[[#This Row],[Order Date]],"mmm")</f>
        <v>Mar</v>
      </c>
      <c r="C183" s="2" t="str">
        <f>TEXT(tbl_orders[[#This Row],[Order Date]],"yyyy")</f>
        <v>2020</v>
      </c>
      <c r="D183" s="3">
        <v>43910</v>
      </c>
      <c r="E183" s="2" t="s">
        <v>1161</v>
      </c>
      <c r="F183" t="s">
        <v>4285</v>
      </c>
      <c r="G183" s="2">
        <v>5</v>
      </c>
      <c r="H183" s="2" t="str">
        <f>_xlfn.XLOOKUP(E183,'Customer Data'!$A$1:$A$1001,'Customer Data'!$B$1:$B$1001,,0)</f>
        <v>Abrahan Mussen</v>
      </c>
      <c r="I183" s="2" t="str">
        <f>IF(_xlfn.XLOOKUP(E183,'Customer Data'!$A$1:$A$1001,'Customer Data'!$C$1:$C$1001,,0)=0,"",_xlfn.XLOOKUP(E183,'Customer Data'!$A$1:$A$1001,'Customer Data'!$C$1:$C$1001,,0))</f>
        <v>amussen50@51.la</v>
      </c>
      <c r="J183" s="2" t="str">
        <f>_xlfn.XLOOKUP(E183,'Customer Data'!$A$1:$A$1001,'Customer Data'!$F$1:$F$1001,,0)</f>
        <v>United States</v>
      </c>
      <c r="K183" t="str">
        <f>INDEX('Product Data'!$A$1:$G$49,MATCH('Order Data'!$F183,'Product Data'!$A$1:$A$49,0),MATCH('Order Data'!K$1,'Product Data'!$A$1:$G$1,0))</f>
        <v>Ara</v>
      </c>
      <c r="L183" t="str">
        <f>INDEX('Product Data'!$A$1:$G$49,MATCH('Order Data'!$F183,'Product Data'!$A$1:$A$49,0),MATCH('Order Data'!L$1,'Product Data'!$A$1:$G$1,0))</f>
        <v>D</v>
      </c>
      <c r="M183" s="4">
        <f>INDEX('Product Data'!$A$1:$G$49,MATCH('Order Data'!$F183,'Product Data'!$A$1:$A$49,0),MATCH('Order Data'!M$1,'Product Data'!$A$1:$G$1,0))</f>
        <v>0.5</v>
      </c>
      <c r="N183" s="5">
        <f>INDEX('Product Data'!$A$1:$G$49,MATCH('Order Data'!$F183,'Product Data'!$A$1:$A$49,0),MATCH('Order Data'!N$1,'Product Data'!$A$1:$G$1,0))</f>
        <v>5.97</v>
      </c>
      <c r="O183" s="5">
        <f t="shared" si="6"/>
        <v>29.849999999999998</v>
      </c>
      <c r="P183" t="str">
        <f t="shared" si="7"/>
        <v>Arabica</v>
      </c>
      <c r="Q183" t="str">
        <f t="shared" si="8"/>
        <v>Dark</v>
      </c>
      <c r="R183" t="str">
        <f>_xlfn.XLOOKUP(tbl_orders[[#This Row],[Customer ID]],'Customer Data'!$A$1:$A$1001,'Customer Data'!$H$1:$H$1001,,0)</f>
        <v>No</v>
      </c>
    </row>
    <row r="184" spans="1:18" x14ac:dyDescent="0.2">
      <c r="A184" s="2" t="s">
        <v>1167</v>
      </c>
      <c r="B184" s="2" t="str">
        <f>TEXT(tbl_orders[[#This Row],[Order Date]],"mmm")</f>
        <v>Mar</v>
      </c>
      <c r="C184" s="2" t="str">
        <f>TEXT(tbl_orders[[#This Row],[Order Date]],"yyyy")</f>
        <v>2021</v>
      </c>
      <c r="D184" s="3">
        <v>44284</v>
      </c>
      <c r="E184" s="2" t="s">
        <v>1168</v>
      </c>
      <c r="F184" t="s">
        <v>4299</v>
      </c>
      <c r="G184" s="2">
        <v>6</v>
      </c>
      <c r="H184" s="2" t="str">
        <f>_xlfn.XLOOKUP(E184,'Customer Data'!$A$1:$A$1001,'Customer Data'!$B$1:$B$1001,,0)</f>
        <v>Anny Mundford</v>
      </c>
      <c r="I184" s="2" t="str">
        <f>IF(_xlfn.XLOOKUP(E184,'Customer Data'!$A$1:$A$1001,'Customer Data'!$C$1:$C$1001,,0)=0,"",_xlfn.XLOOKUP(E184,'Customer Data'!$A$1:$A$1001,'Customer Data'!$C$1:$C$1001,,0))</f>
        <v>amundford52@nbcnews.com</v>
      </c>
      <c r="J184" s="2" t="str">
        <f>_xlfn.XLOOKUP(E184,'Customer Data'!$A$1:$A$1001,'Customer Data'!$F$1:$F$1001,,0)</f>
        <v>United States</v>
      </c>
      <c r="K184" t="str">
        <f>INDEX('Product Data'!$A$1:$G$49,MATCH('Order Data'!$F184,'Product Data'!$A$1:$A$49,0),MATCH('Order Data'!K$1,'Product Data'!$A$1:$G$1,0))</f>
        <v>Rob</v>
      </c>
      <c r="L184" t="str">
        <f>INDEX('Product Data'!$A$1:$G$49,MATCH('Order Data'!$F184,'Product Data'!$A$1:$A$49,0),MATCH('Order Data'!L$1,'Product Data'!$A$1:$G$1,0))</f>
        <v>D</v>
      </c>
      <c r="M184" s="4">
        <f>INDEX('Product Data'!$A$1:$G$49,MATCH('Order Data'!$F184,'Product Data'!$A$1:$A$49,0),MATCH('Order Data'!M$1,'Product Data'!$A$1:$G$1,0))</f>
        <v>0.5</v>
      </c>
      <c r="N184" s="5">
        <f>INDEX('Product Data'!$A$1:$G$49,MATCH('Order Data'!$F184,'Product Data'!$A$1:$A$49,0),MATCH('Order Data'!N$1,'Product Data'!$A$1:$G$1,0))</f>
        <v>5.3699999999999992</v>
      </c>
      <c r="O184" s="5">
        <f t="shared" si="6"/>
        <v>32.22</v>
      </c>
      <c r="P184" t="str">
        <f t="shared" si="7"/>
        <v>Robusta</v>
      </c>
      <c r="Q184" t="str">
        <f t="shared" si="8"/>
        <v>Dark</v>
      </c>
      <c r="R184" t="str">
        <f>_xlfn.XLOOKUP(tbl_orders[[#This Row],[Customer ID]],'Customer Data'!$A$1:$A$1001,'Customer Data'!$H$1:$H$1001,,0)</f>
        <v>No</v>
      </c>
    </row>
    <row r="185" spans="1:18" x14ac:dyDescent="0.2">
      <c r="A185" s="2" t="s">
        <v>1171</v>
      </c>
      <c r="B185" s="2" t="str">
        <f>TEXT(tbl_orders[[#This Row],[Order Date]],"mmm")</f>
        <v>Nov</v>
      </c>
      <c r="C185" s="2" t="str">
        <f>TEXT(tbl_orders[[#This Row],[Order Date]],"yyyy")</f>
        <v>2021</v>
      </c>
      <c r="D185" s="3">
        <v>44512</v>
      </c>
      <c r="E185" s="2" t="s">
        <v>1172</v>
      </c>
      <c r="F185" t="s">
        <v>4283</v>
      </c>
      <c r="G185" s="2">
        <v>2</v>
      </c>
      <c r="H185" s="2" t="str">
        <f>_xlfn.XLOOKUP(E185,'Customer Data'!$A$1:$A$1001,'Customer Data'!$B$1:$B$1001,,0)</f>
        <v>Tory Walas</v>
      </c>
      <c r="I185" s="2" t="str">
        <f>IF(_xlfn.XLOOKUP(E185,'Customer Data'!$A$1:$A$1001,'Customer Data'!$C$1:$C$1001,,0)=0,"",_xlfn.XLOOKUP(E185,'Customer Data'!$A$1:$A$1001,'Customer Data'!$C$1:$C$1001,,0))</f>
        <v>twalas53@google.ca</v>
      </c>
      <c r="J185" s="2" t="str">
        <f>_xlfn.XLOOKUP(E185,'Customer Data'!$A$1:$A$1001,'Customer Data'!$F$1:$F$1001,,0)</f>
        <v>Brazil</v>
      </c>
      <c r="K185" t="str">
        <f>INDEX('Product Data'!$A$1:$G$49,MATCH('Order Data'!$F185,'Product Data'!$A$1:$A$49,0),MATCH('Order Data'!K$1,'Product Data'!$A$1:$G$1,0))</f>
        <v>Exc</v>
      </c>
      <c r="L185" t="str">
        <f>INDEX('Product Data'!$A$1:$G$49,MATCH('Order Data'!$F185,'Product Data'!$A$1:$A$49,0),MATCH('Order Data'!L$1,'Product Data'!$A$1:$G$1,0))</f>
        <v>M</v>
      </c>
      <c r="M185" s="4">
        <f>INDEX('Product Data'!$A$1:$G$49,MATCH('Order Data'!$F185,'Product Data'!$A$1:$A$49,0),MATCH('Order Data'!M$1,'Product Data'!$A$1:$G$1,0))</f>
        <v>0.2</v>
      </c>
      <c r="N185" s="5">
        <f>INDEX('Product Data'!$A$1:$G$49,MATCH('Order Data'!$F185,'Product Data'!$A$1:$A$49,0),MATCH('Order Data'!N$1,'Product Data'!$A$1:$G$1,0))</f>
        <v>4.125</v>
      </c>
      <c r="O185" s="5">
        <f t="shared" si="6"/>
        <v>8.25</v>
      </c>
      <c r="P185" t="str">
        <f t="shared" si="7"/>
        <v>Excelsa</v>
      </c>
      <c r="Q185" t="str">
        <f t="shared" si="8"/>
        <v>Medium</v>
      </c>
      <c r="R185" t="str">
        <f>_xlfn.XLOOKUP(tbl_orders[[#This Row],[Customer ID]],'Customer Data'!$A$1:$A$1001,'Customer Data'!$H$1:$H$1001,,0)</f>
        <v>No</v>
      </c>
    </row>
    <row r="186" spans="1:18" x14ac:dyDescent="0.2">
      <c r="A186" s="2" t="s">
        <v>1175</v>
      </c>
      <c r="B186" s="2" t="str">
        <f>TEXT(tbl_orders[[#This Row],[Order Date]],"mmm")</f>
        <v>Jul</v>
      </c>
      <c r="C186" s="2" t="str">
        <f>TEXT(tbl_orders[[#This Row],[Order Date]],"yyyy")</f>
        <v>2021</v>
      </c>
      <c r="D186" s="3">
        <v>44397</v>
      </c>
      <c r="E186" s="2" t="s">
        <v>1176</v>
      </c>
      <c r="F186" t="s">
        <v>4307</v>
      </c>
      <c r="G186" s="2">
        <v>4</v>
      </c>
      <c r="H186" s="2" t="str">
        <f>_xlfn.XLOOKUP(E186,'Customer Data'!$A$1:$A$1001,'Customer Data'!$B$1:$B$1001,,0)</f>
        <v>Isa Blazewicz</v>
      </c>
      <c r="I186" s="2" t="str">
        <f>IF(_xlfn.XLOOKUP(E186,'Customer Data'!$A$1:$A$1001,'Customer Data'!$C$1:$C$1001,,0)=0,"",_xlfn.XLOOKUP(E186,'Customer Data'!$A$1:$A$1001,'Customer Data'!$C$1:$C$1001,,0))</f>
        <v>iblazewicz54@thetimes.co.uk</v>
      </c>
      <c r="J186" s="2" t="str">
        <f>_xlfn.XLOOKUP(E186,'Customer Data'!$A$1:$A$1001,'Customer Data'!$F$1:$F$1001,,0)</f>
        <v>China</v>
      </c>
      <c r="K186" t="str">
        <f>INDEX('Product Data'!$A$1:$G$49,MATCH('Order Data'!$F186,'Product Data'!$A$1:$A$49,0),MATCH('Order Data'!K$1,'Product Data'!$A$1:$G$1,0))</f>
        <v>Ara</v>
      </c>
      <c r="L186" t="str">
        <f>INDEX('Product Data'!$A$1:$G$49,MATCH('Order Data'!$F186,'Product Data'!$A$1:$A$49,0),MATCH('Order Data'!L$1,'Product Data'!$A$1:$G$1,0))</f>
        <v>L</v>
      </c>
      <c r="M186" s="4">
        <f>INDEX('Product Data'!$A$1:$G$49,MATCH('Order Data'!$F186,'Product Data'!$A$1:$A$49,0),MATCH('Order Data'!M$1,'Product Data'!$A$1:$G$1,0))</f>
        <v>0.5</v>
      </c>
      <c r="N186" s="5">
        <f>INDEX('Product Data'!$A$1:$G$49,MATCH('Order Data'!$F186,'Product Data'!$A$1:$A$49,0),MATCH('Order Data'!N$1,'Product Data'!$A$1:$G$1,0))</f>
        <v>7.77</v>
      </c>
      <c r="O186" s="5">
        <f t="shared" si="6"/>
        <v>31.08</v>
      </c>
      <c r="P186" t="str">
        <f t="shared" si="7"/>
        <v>Arabica</v>
      </c>
      <c r="Q186" t="str">
        <f t="shared" si="8"/>
        <v>Light</v>
      </c>
      <c r="R186" t="str">
        <f>_xlfn.XLOOKUP(tbl_orders[[#This Row],[Customer ID]],'Customer Data'!$A$1:$A$1001,'Customer Data'!$H$1:$H$1001,,0)</f>
        <v>No</v>
      </c>
    </row>
    <row r="187" spans="1:18" x14ac:dyDescent="0.2">
      <c r="A187" s="2" t="s">
        <v>1179</v>
      </c>
      <c r="B187" s="2" t="str">
        <f>TEXT(tbl_orders[[#This Row],[Order Date]],"mmm")</f>
        <v>Jan</v>
      </c>
      <c r="C187" s="2" t="str">
        <f>TEXT(tbl_orders[[#This Row],[Order Date]],"yyyy")</f>
        <v>2019</v>
      </c>
      <c r="D187" s="3">
        <v>43483</v>
      </c>
      <c r="E187" s="2" t="s">
        <v>1180</v>
      </c>
      <c r="F187" t="s">
        <v>4271</v>
      </c>
      <c r="G187" s="2">
        <v>5</v>
      </c>
      <c r="H187" s="2" t="str">
        <f>_xlfn.XLOOKUP(E187,'Customer Data'!$A$1:$A$1001,'Customer Data'!$B$1:$B$1001,,0)</f>
        <v>Angie Rizzetti</v>
      </c>
      <c r="I187" s="2" t="str">
        <f>IF(_xlfn.XLOOKUP(E187,'Customer Data'!$A$1:$A$1001,'Customer Data'!$C$1:$C$1001,,0)=0,"",_xlfn.XLOOKUP(E187,'Customer Data'!$A$1:$A$1001,'Customer Data'!$C$1:$C$1001,,0))</f>
        <v>arizzetti55@naver.com</v>
      </c>
      <c r="J187" s="2" t="str">
        <f>_xlfn.XLOOKUP(E187,'Customer Data'!$A$1:$A$1001,'Customer Data'!$F$1:$F$1001,,0)</f>
        <v>United States</v>
      </c>
      <c r="K187" t="str">
        <f>INDEX('Product Data'!$A$1:$G$49,MATCH('Order Data'!$F187,'Product Data'!$A$1:$A$49,0),MATCH('Order Data'!K$1,'Product Data'!$A$1:$G$1,0))</f>
        <v>Exc</v>
      </c>
      <c r="L187" t="str">
        <f>INDEX('Product Data'!$A$1:$G$49,MATCH('Order Data'!$F187,'Product Data'!$A$1:$A$49,0),MATCH('Order Data'!L$1,'Product Data'!$A$1:$G$1,0))</f>
        <v>D</v>
      </c>
      <c r="M187" s="4">
        <f>INDEX('Product Data'!$A$1:$G$49,MATCH('Order Data'!$F187,'Product Data'!$A$1:$A$49,0),MATCH('Order Data'!M$1,'Product Data'!$A$1:$G$1,0))</f>
        <v>0.5</v>
      </c>
      <c r="N187" s="5">
        <f>INDEX('Product Data'!$A$1:$G$49,MATCH('Order Data'!$F187,'Product Data'!$A$1:$A$49,0),MATCH('Order Data'!N$1,'Product Data'!$A$1:$G$1,0))</f>
        <v>7.29</v>
      </c>
      <c r="O187" s="5">
        <f t="shared" si="6"/>
        <v>36.450000000000003</v>
      </c>
      <c r="P187" t="str">
        <f t="shared" si="7"/>
        <v>Excelsa</v>
      </c>
      <c r="Q187" t="str">
        <f t="shared" si="8"/>
        <v>Dark</v>
      </c>
      <c r="R187" t="str">
        <f>_xlfn.XLOOKUP(tbl_orders[[#This Row],[Customer ID]],'Customer Data'!$A$1:$A$1001,'Customer Data'!$H$1:$H$1001,,0)</f>
        <v>Yes</v>
      </c>
    </row>
    <row r="188" spans="1:18" x14ac:dyDescent="0.2">
      <c r="A188" s="2" t="s">
        <v>1183</v>
      </c>
      <c r="B188" s="2" t="str">
        <f>TEXT(tbl_orders[[#This Row],[Order Date]],"mmm")</f>
        <v>Aug</v>
      </c>
      <c r="C188" s="2" t="str">
        <f>TEXT(tbl_orders[[#This Row],[Order Date]],"yyyy")</f>
        <v>2019</v>
      </c>
      <c r="D188" s="3">
        <v>43684</v>
      </c>
      <c r="E188" s="2" t="s">
        <v>1184</v>
      </c>
      <c r="F188" t="s">
        <v>4278</v>
      </c>
      <c r="G188" s="2">
        <v>3</v>
      </c>
      <c r="H188" s="2" t="str">
        <f>_xlfn.XLOOKUP(E188,'Customer Data'!$A$1:$A$1001,'Customer Data'!$B$1:$B$1001,,0)</f>
        <v>Mord Meriet</v>
      </c>
      <c r="I188" s="2" t="str">
        <f>IF(_xlfn.XLOOKUP(E188,'Customer Data'!$A$1:$A$1001,'Customer Data'!$C$1:$C$1001,,0)=0,"",_xlfn.XLOOKUP(E188,'Customer Data'!$A$1:$A$1001,'Customer Data'!$C$1:$C$1001,,0))</f>
        <v>mmeriet56@noaa.gov</v>
      </c>
      <c r="J188" s="2" t="str">
        <f>_xlfn.XLOOKUP(E188,'Customer Data'!$A$1:$A$1001,'Customer Data'!$F$1:$F$1001,,0)</f>
        <v>United States</v>
      </c>
      <c r="K188" t="str">
        <f>INDEX('Product Data'!$A$1:$G$49,MATCH('Order Data'!$F188,'Product Data'!$A$1:$A$49,0),MATCH('Order Data'!K$1,'Product Data'!$A$1:$G$1,0))</f>
        <v>Rob</v>
      </c>
      <c r="L188" t="str">
        <f>INDEX('Product Data'!$A$1:$G$49,MATCH('Order Data'!$F188,'Product Data'!$A$1:$A$49,0),MATCH('Order Data'!L$1,'Product Data'!$A$1:$G$1,0))</f>
        <v>M</v>
      </c>
      <c r="M188" s="4">
        <f>INDEX('Product Data'!$A$1:$G$49,MATCH('Order Data'!$F188,'Product Data'!$A$1:$A$49,0),MATCH('Order Data'!M$1,'Product Data'!$A$1:$G$1,0))</f>
        <v>2.5</v>
      </c>
      <c r="N188" s="5">
        <f>INDEX('Product Data'!$A$1:$G$49,MATCH('Order Data'!$F188,'Product Data'!$A$1:$A$49,0),MATCH('Order Data'!N$1,'Product Data'!$A$1:$G$1,0))</f>
        <v>22.884999999999998</v>
      </c>
      <c r="O188" s="5">
        <f t="shared" si="6"/>
        <v>68.655000000000001</v>
      </c>
      <c r="P188" t="str">
        <f t="shared" si="7"/>
        <v>Robusta</v>
      </c>
      <c r="Q188" t="str">
        <f t="shared" si="8"/>
        <v>Medium</v>
      </c>
      <c r="R188" t="str">
        <f>_xlfn.XLOOKUP(tbl_orders[[#This Row],[Customer ID]],'Customer Data'!$A$1:$A$1001,'Customer Data'!$H$1:$H$1001,,0)</f>
        <v>No</v>
      </c>
    </row>
    <row r="189" spans="1:18" x14ac:dyDescent="0.2">
      <c r="A189" s="2" t="s">
        <v>1187</v>
      </c>
      <c r="B189" s="2" t="str">
        <f>TEXT(tbl_orders[[#This Row],[Order Date]],"mmm")</f>
        <v>Mar</v>
      </c>
      <c r="C189" s="2" t="str">
        <f>TEXT(tbl_orders[[#This Row],[Order Date]],"yyyy")</f>
        <v>2022</v>
      </c>
      <c r="D189" s="3">
        <v>44633</v>
      </c>
      <c r="E189" s="2" t="s">
        <v>1188</v>
      </c>
      <c r="F189" t="s">
        <v>4287</v>
      </c>
      <c r="G189" s="2">
        <v>2</v>
      </c>
      <c r="H189" s="2" t="str">
        <f>_xlfn.XLOOKUP(E189,'Customer Data'!$A$1:$A$1001,'Customer Data'!$B$1:$B$1001,,0)</f>
        <v>Lawrence Pratt</v>
      </c>
      <c r="I189" s="2" t="str">
        <f>IF(_xlfn.XLOOKUP(E189,'Customer Data'!$A$1:$A$1001,'Customer Data'!$C$1:$C$1001,,0)=0,"",_xlfn.XLOOKUP(E189,'Customer Data'!$A$1:$A$1001,'Customer Data'!$C$1:$C$1001,,0))</f>
        <v>lpratt57@netvibes.com</v>
      </c>
      <c r="J189" s="2" t="str">
        <f>_xlfn.XLOOKUP(E189,'Customer Data'!$A$1:$A$1001,'Customer Data'!$F$1:$F$1001,,0)</f>
        <v>China</v>
      </c>
      <c r="K189" t="str">
        <f>INDEX('Product Data'!$A$1:$G$49,MATCH('Order Data'!$F189,'Product Data'!$A$1:$A$49,0),MATCH('Order Data'!K$1,'Product Data'!$A$1:$G$1,0))</f>
        <v>Lib</v>
      </c>
      <c r="L189" t="str">
        <f>INDEX('Product Data'!$A$1:$G$49,MATCH('Order Data'!$F189,'Product Data'!$A$1:$A$49,0),MATCH('Order Data'!L$1,'Product Data'!$A$1:$G$1,0))</f>
        <v>M</v>
      </c>
      <c r="M189" s="4">
        <f>INDEX('Product Data'!$A$1:$G$49,MATCH('Order Data'!$F189,'Product Data'!$A$1:$A$49,0),MATCH('Order Data'!M$1,'Product Data'!$A$1:$G$1,0))</f>
        <v>0.5</v>
      </c>
      <c r="N189" s="5">
        <f>INDEX('Product Data'!$A$1:$G$49,MATCH('Order Data'!$F189,'Product Data'!$A$1:$A$49,0),MATCH('Order Data'!N$1,'Product Data'!$A$1:$G$1,0))</f>
        <v>8.73</v>
      </c>
      <c r="O189" s="5">
        <f t="shared" si="6"/>
        <v>17.46</v>
      </c>
      <c r="P189" t="str">
        <f t="shared" si="7"/>
        <v>Liberica</v>
      </c>
      <c r="Q189" t="str">
        <f t="shared" si="8"/>
        <v>Medium</v>
      </c>
      <c r="R189" t="str">
        <f>_xlfn.XLOOKUP(tbl_orders[[#This Row],[Customer ID]],'Customer Data'!$A$1:$A$1001,'Customer Data'!$H$1:$H$1001,,0)</f>
        <v>Yes</v>
      </c>
    </row>
    <row r="190" spans="1:18" x14ac:dyDescent="0.2">
      <c r="A190" s="2" t="s">
        <v>1191</v>
      </c>
      <c r="B190" s="2" t="str">
        <f>TEXT(tbl_orders[[#This Row],[Order Date]],"mmm")</f>
        <v>May</v>
      </c>
      <c r="C190" s="2" t="str">
        <f>TEXT(tbl_orders[[#This Row],[Order Date]],"yyyy")</f>
        <v>2022</v>
      </c>
      <c r="D190" s="3">
        <v>44698</v>
      </c>
      <c r="E190" s="2" t="s">
        <v>1192</v>
      </c>
      <c r="F190" t="s">
        <v>4311</v>
      </c>
      <c r="G190" s="2">
        <v>3</v>
      </c>
      <c r="H190" s="2" t="str">
        <f>_xlfn.XLOOKUP(E190,'Customer Data'!$A$1:$A$1001,'Customer Data'!$B$1:$B$1001,,0)</f>
        <v>Astrix Kitchingham</v>
      </c>
      <c r="I190" s="2" t="str">
        <f>IF(_xlfn.XLOOKUP(E190,'Customer Data'!$A$1:$A$1001,'Customer Data'!$C$1:$C$1001,,0)=0,"",_xlfn.XLOOKUP(E190,'Customer Data'!$A$1:$A$1001,'Customer Data'!$C$1:$C$1001,,0))</f>
        <v>akitchingham58@com.com</v>
      </c>
      <c r="J190" s="2" t="str">
        <f>_xlfn.XLOOKUP(E190,'Customer Data'!$A$1:$A$1001,'Customer Data'!$F$1:$F$1001,,0)</f>
        <v>China</v>
      </c>
      <c r="K190" t="str">
        <f>INDEX('Product Data'!$A$1:$G$49,MATCH('Order Data'!$F190,'Product Data'!$A$1:$A$49,0),MATCH('Order Data'!K$1,'Product Data'!$A$1:$G$1,0))</f>
        <v>Exc</v>
      </c>
      <c r="L190" t="str">
        <f>INDEX('Product Data'!$A$1:$G$49,MATCH('Order Data'!$F190,'Product Data'!$A$1:$A$49,0),MATCH('Order Data'!L$1,'Product Data'!$A$1:$G$1,0))</f>
        <v>L</v>
      </c>
      <c r="M190" s="4">
        <f>INDEX('Product Data'!$A$1:$G$49,MATCH('Order Data'!$F190,'Product Data'!$A$1:$A$49,0),MATCH('Order Data'!M$1,'Product Data'!$A$1:$G$1,0))</f>
        <v>0.2</v>
      </c>
      <c r="N190" s="5">
        <f>INDEX('Product Data'!$A$1:$G$49,MATCH('Order Data'!$F190,'Product Data'!$A$1:$A$49,0),MATCH('Order Data'!N$1,'Product Data'!$A$1:$G$1,0))</f>
        <v>4.4550000000000001</v>
      </c>
      <c r="O190" s="5">
        <f t="shared" si="6"/>
        <v>13.365</v>
      </c>
      <c r="P190" t="str">
        <f t="shared" si="7"/>
        <v>Excelsa</v>
      </c>
      <c r="Q190" t="str">
        <f t="shared" si="8"/>
        <v>Light</v>
      </c>
      <c r="R190" t="str">
        <f>_xlfn.XLOOKUP(tbl_orders[[#This Row],[Customer ID]],'Customer Data'!$A$1:$A$1001,'Customer Data'!$H$1:$H$1001,,0)</f>
        <v>Yes</v>
      </c>
    </row>
    <row r="191" spans="1:18" x14ac:dyDescent="0.2">
      <c r="A191" s="2" t="s">
        <v>1195</v>
      </c>
      <c r="B191" s="2" t="str">
        <f>TEXT(tbl_orders[[#This Row],[Order Date]],"mmm")</f>
        <v>Dec</v>
      </c>
      <c r="C191" s="2" t="str">
        <f>TEXT(tbl_orders[[#This Row],[Order Date]],"yyyy")</f>
        <v>2019</v>
      </c>
      <c r="D191" s="3">
        <v>43813</v>
      </c>
      <c r="E191" s="2" t="s">
        <v>1196</v>
      </c>
      <c r="F191" t="s">
        <v>4289</v>
      </c>
      <c r="G191" s="2">
        <v>3</v>
      </c>
      <c r="H191" s="2" t="str">
        <f>_xlfn.XLOOKUP(E191,'Customer Data'!$A$1:$A$1001,'Customer Data'!$B$1:$B$1001,,0)</f>
        <v>Burnard Bartholin</v>
      </c>
      <c r="I191" s="2" t="str">
        <f>IF(_xlfn.XLOOKUP(E191,'Customer Data'!$A$1:$A$1001,'Customer Data'!$C$1:$C$1001,,0)=0,"",_xlfn.XLOOKUP(E191,'Customer Data'!$A$1:$A$1001,'Customer Data'!$C$1:$C$1001,,0))</f>
        <v>bbartholin59@xinhuanet.com</v>
      </c>
      <c r="J191" s="2" t="str">
        <f>_xlfn.XLOOKUP(E191,'Customer Data'!$A$1:$A$1001,'Customer Data'!$F$1:$F$1001,,0)</f>
        <v>China</v>
      </c>
      <c r="K191" t="str">
        <f>INDEX('Product Data'!$A$1:$G$49,MATCH('Order Data'!$F191,'Product Data'!$A$1:$A$49,0),MATCH('Order Data'!K$1,'Product Data'!$A$1:$G$1,0))</f>
        <v>Lib</v>
      </c>
      <c r="L191" t="str">
        <f>INDEX('Product Data'!$A$1:$G$49,MATCH('Order Data'!$F191,'Product Data'!$A$1:$A$49,0),MATCH('Order Data'!L$1,'Product Data'!$A$1:$G$1,0))</f>
        <v>M</v>
      </c>
      <c r="M191" s="4">
        <f>INDEX('Product Data'!$A$1:$G$49,MATCH('Order Data'!$F191,'Product Data'!$A$1:$A$49,0),MATCH('Order Data'!M$1,'Product Data'!$A$1:$G$1,0))</f>
        <v>1</v>
      </c>
      <c r="N191" s="5">
        <f>INDEX('Product Data'!$A$1:$G$49,MATCH('Order Data'!$F191,'Product Data'!$A$1:$A$49,0),MATCH('Order Data'!N$1,'Product Data'!$A$1:$G$1,0))</f>
        <v>14.55</v>
      </c>
      <c r="O191" s="5">
        <f t="shared" si="6"/>
        <v>43.650000000000006</v>
      </c>
      <c r="P191" t="str">
        <f t="shared" si="7"/>
        <v>Liberica</v>
      </c>
      <c r="Q191" t="str">
        <f t="shared" si="8"/>
        <v>Medium</v>
      </c>
      <c r="R191" t="str">
        <f>_xlfn.XLOOKUP(tbl_orders[[#This Row],[Customer ID]],'Customer Data'!$A$1:$A$1001,'Customer Data'!$H$1:$H$1001,,0)</f>
        <v>Yes</v>
      </c>
    </row>
    <row r="192" spans="1:18" x14ac:dyDescent="0.2">
      <c r="A192" s="2" t="s">
        <v>1199</v>
      </c>
      <c r="B192" s="2" t="str">
        <f>TEXT(tbl_orders[[#This Row],[Order Date]],"mmm")</f>
        <v>Jan</v>
      </c>
      <c r="C192" s="2" t="str">
        <f>TEXT(tbl_orders[[#This Row],[Order Date]],"yyyy")</f>
        <v>2020</v>
      </c>
      <c r="D192" s="3">
        <v>43845</v>
      </c>
      <c r="E192" s="2" t="s">
        <v>1200</v>
      </c>
      <c r="F192" t="s">
        <v>4308</v>
      </c>
      <c r="G192" s="2">
        <v>1</v>
      </c>
      <c r="H192" s="2" t="str">
        <f>_xlfn.XLOOKUP(E192,'Customer Data'!$A$1:$A$1001,'Customer Data'!$B$1:$B$1001,,0)</f>
        <v>Madelene Prinn</v>
      </c>
      <c r="I192" s="2" t="str">
        <f>IF(_xlfn.XLOOKUP(E192,'Customer Data'!$A$1:$A$1001,'Customer Data'!$C$1:$C$1001,,0)=0,"",_xlfn.XLOOKUP(E192,'Customer Data'!$A$1:$A$1001,'Customer Data'!$C$1:$C$1001,,0))</f>
        <v>mprinn5a@usa.gov</v>
      </c>
      <c r="J192" s="2" t="str">
        <f>_xlfn.XLOOKUP(E192,'Customer Data'!$A$1:$A$1001,'Customer Data'!$F$1:$F$1001,,0)</f>
        <v>United States</v>
      </c>
      <c r="K192" t="str">
        <f>INDEX('Product Data'!$A$1:$G$49,MATCH('Order Data'!$F192,'Product Data'!$A$1:$A$49,0),MATCH('Order Data'!K$1,'Product Data'!$A$1:$G$1,0))</f>
        <v>Lib</v>
      </c>
      <c r="L192" t="str">
        <f>INDEX('Product Data'!$A$1:$G$49,MATCH('Order Data'!$F192,'Product Data'!$A$1:$A$49,0),MATCH('Order Data'!L$1,'Product Data'!$A$1:$G$1,0))</f>
        <v>M</v>
      </c>
      <c r="M192" s="4">
        <f>INDEX('Product Data'!$A$1:$G$49,MATCH('Order Data'!$F192,'Product Data'!$A$1:$A$49,0),MATCH('Order Data'!M$1,'Product Data'!$A$1:$G$1,0))</f>
        <v>2.5</v>
      </c>
      <c r="N192" s="5">
        <f>INDEX('Product Data'!$A$1:$G$49,MATCH('Order Data'!$F192,'Product Data'!$A$1:$A$49,0),MATCH('Order Data'!N$1,'Product Data'!$A$1:$G$1,0))</f>
        <v>33.464999999999996</v>
      </c>
      <c r="O192" s="5">
        <f t="shared" si="6"/>
        <v>33.464999999999996</v>
      </c>
      <c r="P192" t="str">
        <f t="shared" si="7"/>
        <v>Liberica</v>
      </c>
      <c r="Q192" t="str">
        <f t="shared" si="8"/>
        <v>Medium</v>
      </c>
      <c r="R192" t="str">
        <f>_xlfn.XLOOKUP(tbl_orders[[#This Row],[Customer ID]],'Customer Data'!$A$1:$A$1001,'Customer Data'!$H$1:$H$1001,,0)</f>
        <v>Yes</v>
      </c>
    </row>
    <row r="193" spans="1:18" x14ac:dyDescent="0.2">
      <c r="A193" s="2" t="s">
        <v>1203</v>
      </c>
      <c r="B193" s="2" t="str">
        <f>TEXT(tbl_orders[[#This Row],[Order Date]],"mmm")</f>
        <v>Apr</v>
      </c>
      <c r="C193" s="2" t="str">
        <f>TEXT(tbl_orders[[#This Row],[Order Date]],"yyyy")</f>
        <v>2019</v>
      </c>
      <c r="D193" s="3">
        <v>43567</v>
      </c>
      <c r="E193" s="2" t="s">
        <v>1204</v>
      </c>
      <c r="F193" t="s">
        <v>4277</v>
      </c>
      <c r="G193" s="2">
        <v>5</v>
      </c>
      <c r="H193" s="2" t="str">
        <f>_xlfn.XLOOKUP(E193,'Customer Data'!$A$1:$A$1001,'Customer Data'!$B$1:$B$1001,,0)</f>
        <v>Alisun Baudino</v>
      </c>
      <c r="I193" s="2" t="str">
        <f>IF(_xlfn.XLOOKUP(E193,'Customer Data'!$A$1:$A$1001,'Customer Data'!$C$1:$C$1001,,0)=0,"",_xlfn.XLOOKUP(E193,'Customer Data'!$A$1:$A$1001,'Customer Data'!$C$1:$C$1001,,0))</f>
        <v>abaudino5b@netvibes.com</v>
      </c>
      <c r="J193" s="2" t="str">
        <f>_xlfn.XLOOKUP(E193,'Customer Data'!$A$1:$A$1001,'Customer Data'!$F$1:$F$1001,,0)</f>
        <v>China</v>
      </c>
      <c r="K193" t="str">
        <f>INDEX('Product Data'!$A$1:$G$49,MATCH('Order Data'!$F193,'Product Data'!$A$1:$A$49,0),MATCH('Order Data'!K$1,'Product Data'!$A$1:$G$1,0))</f>
        <v>Lib</v>
      </c>
      <c r="L193" t="str">
        <f>INDEX('Product Data'!$A$1:$G$49,MATCH('Order Data'!$F193,'Product Data'!$A$1:$A$49,0),MATCH('Order Data'!L$1,'Product Data'!$A$1:$G$1,0))</f>
        <v>D</v>
      </c>
      <c r="M193" s="4">
        <f>INDEX('Product Data'!$A$1:$G$49,MATCH('Order Data'!$F193,'Product Data'!$A$1:$A$49,0),MATCH('Order Data'!M$1,'Product Data'!$A$1:$G$1,0))</f>
        <v>0.2</v>
      </c>
      <c r="N193" s="5">
        <f>INDEX('Product Data'!$A$1:$G$49,MATCH('Order Data'!$F193,'Product Data'!$A$1:$A$49,0),MATCH('Order Data'!N$1,'Product Data'!$A$1:$G$1,0))</f>
        <v>3.8849999999999998</v>
      </c>
      <c r="O193" s="5">
        <f t="shared" si="6"/>
        <v>19.424999999999997</v>
      </c>
      <c r="P193" t="str">
        <f t="shared" si="7"/>
        <v>Liberica</v>
      </c>
      <c r="Q193" t="str">
        <f t="shared" si="8"/>
        <v>Dark</v>
      </c>
      <c r="R193" t="str">
        <f>_xlfn.XLOOKUP(tbl_orders[[#This Row],[Customer ID]],'Customer Data'!$A$1:$A$1001,'Customer Data'!$H$1:$H$1001,,0)</f>
        <v>Yes</v>
      </c>
    </row>
    <row r="194" spans="1:18" x14ac:dyDescent="0.2">
      <c r="A194" s="2" t="s">
        <v>1207</v>
      </c>
      <c r="B194" s="2" t="str">
        <f>TEXT(tbl_orders[[#This Row],[Order Date]],"mmm")</f>
        <v>Mar</v>
      </c>
      <c r="C194" s="2" t="str">
        <f>TEXT(tbl_orders[[#This Row],[Order Date]],"yyyy")</f>
        <v>2020</v>
      </c>
      <c r="D194" s="3">
        <v>43919</v>
      </c>
      <c r="E194" s="2" t="s">
        <v>1208</v>
      </c>
      <c r="F194" t="s">
        <v>4310</v>
      </c>
      <c r="G194" s="2">
        <v>6</v>
      </c>
      <c r="H194" s="2" t="str">
        <f>_xlfn.XLOOKUP(E194,'Customer Data'!$A$1:$A$1001,'Customer Data'!$B$1:$B$1001,,0)</f>
        <v>Philipa Petrushanko</v>
      </c>
      <c r="I194" s="2" t="str">
        <f>IF(_xlfn.XLOOKUP(E194,'Customer Data'!$A$1:$A$1001,'Customer Data'!$C$1:$C$1001,,0)=0,"",_xlfn.XLOOKUP(E194,'Customer Data'!$A$1:$A$1001,'Customer Data'!$C$1:$C$1001,,0))</f>
        <v>ppetrushanko5c@blinklist.com</v>
      </c>
      <c r="J194" s="2" t="str">
        <f>_xlfn.XLOOKUP(E194,'Customer Data'!$A$1:$A$1001,'Customer Data'!$F$1:$F$1001,,0)</f>
        <v>Brazil</v>
      </c>
      <c r="K194" t="str">
        <f>INDEX('Product Data'!$A$1:$G$49,MATCH('Order Data'!$F194,'Product Data'!$A$1:$A$49,0),MATCH('Order Data'!K$1,'Product Data'!$A$1:$G$1,0))</f>
        <v>Exc</v>
      </c>
      <c r="L194" t="str">
        <f>INDEX('Product Data'!$A$1:$G$49,MATCH('Order Data'!$F194,'Product Data'!$A$1:$A$49,0),MATCH('Order Data'!L$1,'Product Data'!$A$1:$G$1,0))</f>
        <v>D</v>
      </c>
      <c r="M194" s="4">
        <f>INDEX('Product Data'!$A$1:$G$49,MATCH('Order Data'!$F194,'Product Data'!$A$1:$A$49,0),MATCH('Order Data'!M$1,'Product Data'!$A$1:$G$1,0))</f>
        <v>1</v>
      </c>
      <c r="N194" s="5">
        <f>INDEX('Product Data'!$A$1:$G$49,MATCH('Order Data'!$F194,'Product Data'!$A$1:$A$49,0),MATCH('Order Data'!N$1,'Product Data'!$A$1:$G$1,0))</f>
        <v>12.15</v>
      </c>
      <c r="O194" s="5">
        <f t="shared" si="6"/>
        <v>72.900000000000006</v>
      </c>
      <c r="P194" t="str">
        <f t="shared" si="7"/>
        <v>Excelsa</v>
      </c>
      <c r="Q194" t="str">
        <f t="shared" si="8"/>
        <v>Dark</v>
      </c>
      <c r="R194" t="str">
        <f>_xlfn.XLOOKUP(tbl_orders[[#This Row],[Customer ID]],'Customer Data'!$A$1:$A$1001,'Customer Data'!$H$1:$H$1001,,0)</f>
        <v>Yes</v>
      </c>
    </row>
    <row r="195" spans="1:18" x14ac:dyDescent="0.2">
      <c r="A195" s="2" t="s">
        <v>1211</v>
      </c>
      <c r="B195" s="2" t="str">
        <f>TEXT(tbl_orders[[#This Row],[Order Date]],"mmm")</f>
        <v>Mar</v>
      </c>
      <c r="C195" s="2" t="str">
        <f>TEXT(tbl_orders[[#This Row],[Order Date]],"yyyy")</f>
        <v>2022</v>
      </c>
      <c r="D195" s="3">
        <v>44644</v>
      </c>
      <c r="E195" s="2" t="s">
        <v>1212</v>
      </c>
      <c r="F195" t="s">
        <v>4298</v>
      </c>
      <c r="G195" s="2">
        <v>2</v>
      </c>
      <c r="H195" s="2" t="str">
        <f>_xlfn.XLOOKUP(E195,'Customer Data'!$A$1:$A$1001,'Customer Data'!$B$1:$B$1001,,0)</f>
        <v>Kimberli Mustchin</v>
      </c>
      <c r="I195" s="2" t="str">
        <f>IF(_xlfn.XLOOKUP(E195,'Customer Data'!$A$1:$A$1001,'Customer Data'!$C$1:$C$1001,,0)=0,"",_xlfn.XLOOKUP(E195,'Customer Data'!$A$1:$A$1001,'Customer Data'!$C$1:$C$1001,,0))</f>
        <v/>
      </c>
      <c r="J195" s="2" t="str">
        <f>_xlfn.XLOOKUP(E195,'Customer Data'!$A$1:$A$1001,'Customer Data'!$F$1:$F$1001,,0)</f>
        <v>United States</v>
      </c>
      <c r="K195" t="str">
        <f>INDEX('Product Data'!$A$1:$G$49,MATCH('Order Data'!$F195,'Product Data'!$A$1:$A$49,0),MATCH('Order Data'!K$1,'Product Data'!$A$1:$G$1,0))</f>
        <v>Exc</v>
      </c>
      <c r="L195" t="str">
        <f>INDEX('Product Data'!$A$1:$G$49,MATCH('Order Data'!$F195,'Product Data'!$A$1:$A$49,0),MATCH('Order Data'!L$1,'Product Data'!$A$1:$G$1,0))</f>
        <v>L</v>
      </c>
      <c r="M195" s="4">
        <f>INDEX('Product Data'!$A$1:$G$49,MATCH('Order Data'!$F195,'Product Data'!$A$1:$A$49,0),MATCH('Order Data'!M$1,'Product Data'!$A$1:$G$1,0))</f>
        <v>1</v>
      </c>
      <c r="N195" s="5">
        <f>INDEX('Product Data'!$A$1:$G$49,MATCH('Order Data'!$F195,'Product Data'!$A$1:$A$49,0),MATCH('Order Data'!N$1,'Product Data'!$A$1:$G$1,0))</f>
        <v>14.85</v>
      </c>
      <c r="O195" s="5">
        <f t="shared" ref="O195:O258" si="9">N195*G195</f>
        <v>29.7</v>
      </c>
      <c r="P195" t="str">
        <f t="shared" ref="P195:P258" si="10">IF(K195="Rob","Robusta",IF(K195="Exc","Excelsa",IF(K195="Ara","Arabica",IF(K195="Lib","Liberica",""))))</f>
        <v>Excelsa</v>
      </c>
      <c r="Q195" t="str">
        <f t="shared" ref="Q195:Q258" si="11">IF(L195="M","Medium",IF(L195="L","Light",IF(L195="D","Dark","")))</f>
        <v>Light</v>
      </c>
      <c r="R195" t="str">
        <f>_xlfn.XLOOKUP(tbl_orders[[#This Row],[Customer ID]],'Customer Data'!$A$1:$A$1001,'Customer Data'!$H$1:$H$1001,,0)</f>
        <v>No</v>
      </c>
    </row>
    <row r="196" spans="1:18" x14ac:dyDescent="0.2">
      <c r="A196" s="2" t="s">
        <v>1214</v>
      </c>
      <c r="B196" s="2" t="str">
        <f>TEXT(tbl_orders[[#This Row],[Order Date]],"mmm")</f>
        <v>Jul</v>
      </c>
      <c r="C196" s="2" t="str">
        <f>TEXT(tbl_orders[[#This Row],[Order Date]],"yyyy")</f>
        <v>2021</v>
      </c>
      <c r="D196" s="3">
        <v>44398</v>
      </c>
      <c r="E196" s="2" t="s">
        <v>1215</v>
      </c>
      <c r="F196" t="s">
        <v>4271</v>
      </c>
      <c r="G196" s="2">
        <v>5</v>
      </c>
      <c r="H196" s="2" t="str">
        <f>_xlfn.XLOOKUP(E196,'Customer Data'!$A$1:$A$1001,'Customer Data'!$B$1:$B$1001,,0)</f>
        <v>Emlynne Laird</v>
      </c>
      <c r="I196" s="2" t="str">
        <f>IF(_xlfn.XLOOKUP(E196,'Customer Data'!$A$1:$A$1001,'Customer Data'!$C$1:$C$1001,,0)=0,"",_xlfn.XLOOKUP(E196,'Customer Data'!$A$1:$A$1001,'Customer Data'!$C$1:$C$1001,,0))</f>
        <v>elaird5e@bing.com</v>
      </c>
      <c r="J196" s="2" t="str">
        <f>_xlfn.XLOOKUP(E196,'Customer Data'!$A$1:$A$1001,'Customer Data'!$F$1:$F$1001,,0)</f>
        <v>Brazil</v>
      </c>
      <c r="K196" t="str">
        <f>INDEX('Product Data'!$A$1:$G$49,MATCH('Order Data'!$F196,'Product Data'!$A$1:$A$49,0),MATCH('Order Data'!K$1,'Product Data'!$A$1:$G$1,0))</f>
        <v>Exc</v>
      </c>
      <c r="L196" t="str">
        <f>INDEX('Product Data'!$A$1:$G$49,MATCH('Order Data'!$F196,'Product Data'!$A$1:$A$49,0),MATCH('Order Data'!L$1,'Product Data'!$A$1:$G$1,0))</f>
        <v>D</v>
      </c>
      <c r="M196" s="4">
        <f>INDEX('Product Data'!$A$1:$G$49,MATCH('Order Data'!$F196,'Product Data'!$A$1:$A$49,0),MATCH('Order Data'!M$1,'Product Data'!$A$1:$G$1,0))</f>
        <v>0.5</v>
      </c>
      <c r="N196" s="5">
        <f>INDEX('Product Data'!$A$1:$G$49,MATCH('Order Data'!$F196,'Product Data'!$A$1:$A$49,0),MATCH('Order Data'!N$1,'Product Data'!$A$1:$G$1,0))</f>
        <v>7.29</v>
      </c>
      <c r="O196" s="5">
        <f t="shared" si="9"/>
        <v>36.450000000000003</v>
      </c>
      <c r="P196" t="str">
        <f t="shared" si="10"/>
        <v>Excelsa</v>
      </c>
      <c r="Q196" t="str">
        <f t="shared" si="11"/>
        <v>Dark</v>
      </c>
      <c r="R196" t="str">
        <f>_xlfn.XLOOKUP(tbl_orders[[#This Row],[Customer ID]],'Customer Data'!$A$1:$A$1001,'Customer Data'!$H$1:$H$1001,,0)</f>
        <v>No</v>
      </c>
    </row>
    <row r="197" spans="1:18" x14ac:dyDescent="0.2">
      <c r="A197" s="2" t="s">
        <v>1218</v>
      </c>
      <c r="B197" s="2" t="str">
        <f>TEXT(tbl_orders[[#This Row],[Order Date]],"mmm")</f>
        <v>Aug</v>
      </c>
      <c r="C197" s="2" t="str">
        <f>TEXT(tbl_orders[[#This Row],[Order Date]],"yyyy")</f>
        <v>2019</v>
      </c>
      <c r="D197" s="3">
        <v>43683</v>
      </c>
      <c r="E197" s="2" t="s">
        <v>1219</v>
      </c>
      <c r="F197" t="s">
        <v>4267</v>
      </c>
      <c r="G197" s="2">
        <v>3</v>
      </c>
      <c r="H197" s="2" t="str">
        <f>_xlfn.XLOOKUP(E197,'Customer Data'!$A$1:$A$1001,'Customer Data'!$B$1:$B$1001,,0)</f>
        <v>Marlena Howsden</v>
      </c>
      <c r="I197" s="2" t="str">
        <f>IF(_xlfn.XLOOKUP(E197,'Customer Data'!$A$1:$A$1001,'Customer Data'!$C$1:$C$1001,,0)=0,"",_xlfn.XLOOKUP(E197,'Customer Data'!$A$1:$A$1001,'Customer Data'!$C$1:$C$1001,,0))</f>
        <v>mhowsden5f@infoseek.co.jp</v>
      </c>
      <c r="J197" s="2" t="str">
        <f>_xlfn.XLOOKUP(E197,'Customer Data'!$A$1:$A$1001,'Customer Data'!$F$1:$F$1001,,0)</f>
        <v>United States</v>
      </c>
      <c r="K197" t="str">
        <f>INDEX('Product Data'!$A$1:$G$49,MATCH('Order Data'!$F197,'Product Data'!$A$1:$A$49,0),MATCH('Order Data'!K$1,'Product Data'!$A$1:$G$1,0))</f>
        <v>Ara</v>
      </c>
      <c r="L197" t="str">
        <f>INDEX('Product Data'!$A$1:$G$49,MATCH('Order Data'!$F197,'Product Data'!$A$1:$A$49,0),MATCH('Order Data'!L$1,'Product Data'!$A$1:$G$1,0))</f>
        <v>L</v>
      </c>
      <c r="M197" s="4">
        <f>INDEX('Product Data'!$A$1:$G$49,MATCH('Order Data'!$F197,'Product Data'!$A$1:$A$49,0),MATCH('Order Data'!M$1,'Product Data'!$A$1:$G$1,0))</f>
        <v>1</v>
      </c>
      <c r="N197" s="5">
        <f>INDEX('Product Data'!$A$1:$G$49,MATCH('Order Data'!$F197,'Product Data'!$A$1:$A$49,0),MATCH('Order Data'!N$1,'Product Data'!$A$1:$G$1,0))</f>
        <v>12.95</v>
      </c>
      <c r="O197" s="5">
        <f t="shared" si="9"/>
        <v>38.849999999999994</v>
      </c>
      <c r="P197" t="str">
        <f t="shared" si="10"/>
        <v>Arabica</v>
      </c>
      <c r="Q197" t="str">
        <f t="shared" si="11"/>
        <v>Light</v>
      </c>
      <c r="R197" t="str">
        <f>_xlfn.XLOOKUP(tbl_orders[[#This Row],[Customer ID]],'Customer Data'!$A$1:$A$1001,'Customer Data'!$H$1:$H$1001,,0)</f>
        <v>No</v>
      </c>
    </row>
    <row r="198" spans="1:18" x14ac:dyDescent="0.2">
      <c r="A198" s="2" t="s">
        <v>1222</v>
      </c>
      <c r="B198" s="2" t="str">
        <f>TEXT(tbl_orders[[#This Row],[Order Date]],"mmm")</f>
        <v>May</v>
      </c>
      <c r="C198" s="2" t="str">
        <f>TEXT(tbl_orders[[#This Row],[Order Date]],"yyyy")</f>
        <v>2021</v>
      </c>
      <c r="D198" s="3">
        <v>44339</v>
      </c>
      <c r="E198" s="2" t="s">
        <v>1223</v>
      </c>
      <c r="F198" t="s">
        <v>4303</v>
      </c>
      <c r="G198" s="2">
        <v>6</v>
      </c>
      <c r="H198" s="2" t="str">
        <f>_xlfn.XLOOKUP(E198,'Customer Data'!$A$1:$A$1001,'Customer Data'!$B$1:$B$1001,,0)</f>
        <v>Nealson Cuttler</v>
      </c>
      <c r="I198" s="2" t="str">
        <f>IF(_xlfn.XLOOKUP(E198,'Customer Data'!$A$1:$A$1001,'Customer Data'!$C$1:$C$1001,,0)=0,"",_xlfn.XLOOKUP(E198,'Customer Data'!$A$1:$A$1001,'Customer Data'!$C$1:$C$1001,,0))</f>
        <v>ncuttler5g@parallels.com</v>
      </c>
      <c r="J198" s="2" t="str">
        <f>_xlfn.XLOOKUP(E198,'Customer Data'!$A$1:$A$1001,'Customer Data'!$F$1:$F$1001,,0)</f>
        <v>China</v>
      </c>
      <c r="K198" t="str">
        <f>INDEX('Product Data'!$A$1:$G$49,MATCH('Order Data'!$F198,'Product Data'!$A$1:$A$49,0),MATCH('Order Data'!K$1,'Product Data'!$A$1:$G$1,0))</f>
        <v>Exc</v>
      </c>
      <c r="L198" t="str">
        <f>INDEX('Product Data'!$A$1:$G$49,MATCH('Order Data'!$F198,'Product Data'!$A$1:$A$49,0),MATCH('Order Data'!L$1,'Product Data'!$A$1:$G$1,0))</f>
        <v>L</v>
      </c>
      <c r="M198" s="4">
        <f>INDEX('Product Data'!$A$1:$G$49,MATCH('Order Data'!$F198,'Product Data'!$A$1:$A$49,0),MATCH('Order Data'!M$1,'Product Data'!$A$1:$G$1,0))</f>
        <v>0.5</v>
      </c>
      <c r="N198" s="5">
        <f>INDEX('Product Data'!$A$1:$G$49,MATCH('Order Data'!$F198,'Product Data'!$A$1:$A$49,0),MATCH('Order Data'!N$1,'Product Data'!$A$1:$G$1,0))</f>
        <v>8.91</v>
      </c>
      <c r="O198" s="5">
        <f t="shared" si="9"/>
        <v>53.46</v>
      </c>
      <c r="P198" t="str">
        <f t="shared" si="10"/>
        <v>Excelsa</v>
      </c>
      <c r="Q198" t="str">
        <f t="shared" si="11"/>
        <v>Light</v>
      </c>
      <c r="R198" t="str">
        <f>_xlfn.XLOOKUP(tbl_orders[[#This Row],[Customer ID]],'Customer Data'!$A$1:$A$1001,'Customer Data'!$H$1:$H$1001,,0)</f>
        <v>No</v>
      </c>
    </row>
    <row r="199" spans="1:18" x14ac:dyDescent="0.2">
      <c r="A199" s="2" t="s">
        <v>1222</v>
      </c>
      <c r="B199" s="2" t="str">
        <f>TEXT(tbl_orders[[#This Row],[Order Date]],"mmm")</f>
        <v>May</v>
      </c>
      <c r="C199" s="2" t="str">
        <f>TEXT(tbl_orders[[#This Row],[Order Date]],"yyyy")</f>
        <v>2021</v>
      </c>
      <c r="D199" s="3">
        <v>44339</v>
      </c>
      <c r="E199" s="2" t="s">
        <v>1223</v>
      </c>
      <c r="F199" t="s">
        <v>4292</v>
      </c>
      <c r="G199" s="2">
        <v>2</v>
      </c>
      <c r="H199" s="2" t="str">
        <f>_xlfn.XLOOKUP(E199,'Customer Data'!$A$1:$A$1001,'Customer Data'!$B$1:$B$1001,,0)</f>
        <v>Nealson Cuttler</v>
      </c>
      <c r="I199" s="2" t="str">
        <f>IF(_xlfn.XLOOKUP(E199,'Customer Data'!$A$1:$A$1001,'Customer Data'!$C$1:$C$1001,,0)=0,"",_xlfn.XLOOKUP(E199,'Customer Data'!$A$1:$A$1001,'Customer Data'!$C$1:$C$1001,,0))</f>
        <v>ncuttler5g@parallels.com</v>
      </c>
      <c r="J199" s="2" t="str">
        <f>_xlfn.XLOOKUP(E199,'Customer Data'!$A$1:$A$1001,'Customer Data'!$F$1:$F$1001,,0)</f>
        <v>China</v>
      </c>
      <c r="K199" t="str">
        <f>INDEX('Product Data'!$A$1:$G$49,MATCH('Order Data'!$F199,'Product Data'!$A$1:$A$49,0),MATCH('Order Data'!K$1,'Product Data'!$A$1:$G$1,0))</f>
        <v>Lib</v>
      </c>
      <c r="L199" t="str">
        <f>INDEX('Product Data'!$A$1:$G$49,MATCH('Order Data'!$F199,'Product Data'!$A$1:$A$49,0),MATCH('Order Data'!L$1,'Product Data'!$A$1:$G$1,0))</f>
        <v>D</v>
      </c>
      <c r="M199" s="4">
        <f>INDEX('Product Data'!$A$1:$G$49,MATCH('Order Data'!$F199,'Product Data'!$A$1:$A$49,0),MATCH('Order Data'!M$1,'Product Data'!$A$1:$G$1,0))</f>
        <v>2.5</v>
      </c>
      <c r="N199" s="5">
        <f>INDEX('Product Data'!$A$1:$G$49,MATCH('Order Data'!$F199,'Product Data'!$A$1:$A$49,0),MATCH('Order Data'!N$1,'Product Data'!$A$1:$G$1,0))</f>
        <v>29.784999999999997</v>
      </c>
      <c r="O199" s="5">
        <f t="shared" si="9"/>
        <v>59.569999999999993</v>
      </c>
      <c r="P199" t="str">
        <f t="shared" si="10"/>
        <v>Liberica</v>
      </c>
      <c r="Q199" t="str">
        <f t="shared" si="11"/>
        <v>Dark</v>
      </c>
      <c r="R199" t="str">
        <f>_xlfn.XLOOKUP(tbl_orders[[#This Row],[Customer ID]],'Customer Data'!$A$1:$A$1001,'Customer Data'!$H$1:$H$1001,,0)</f>
        <v>No</v>
      </c>
    </row>
    <row r="200" spans="1:18" x14ac:dyDescent="0.2">
      <c r="A200" s="2" t="s">
        <v>1222</v>
      </c>
      <c r="B200" s="2" t="str">
        <f>TEXT(tbl_orders[[#This Row],[Order Date]],"mmm")</f>
        <v>May</v>
      </c>
      <c r="C200" s="2" t="str">
        <f>TEXT(tbl_orders[[#This Row],[Order Date]],"yyyy")</f>
        <v>2021</v>
      </c>
      <c r="D200" s="3">
        <v>44339</v>
      </c>
      <c r="E200" s="2" t="s">
        <v>1223</v>
      </c>
      <c r="F200" t="s">
        <v>4292</v>
      </c>
      <c r="G200" s="2">
        <v>3</v>
      </c>
      <c r="H200" s="2" t="str">
        <f>_xlfn.XLOOKUP(E200,'Customer Data'!$A$1:$A$1001,'Customer Data'!$B$1:$B$1001,,0)</f>
        <v>Nealson Cuttler</v>
      </c>
      <c r="I200" s="2" t="str">
        <f>IF(_xlfn.XLOOKUP(E200,'Customer Data'!$A$1:$A$1001,'Customer Data'!$C$1:$C$1001,,0)=0,"",_xlfn.XLOOKUP(E200,'Customer Data'!$A$1:$A$1001,'Customer Data'!$C$1:$C$1001,,0))</f>
        <v>ncuttler5g@parallels.com</v>
      </c>
      <c r="J200" s="2" t="str">
        <f>_xlfn.XLOOKUP(E200,'Customer Data'!$A$1:$A$1001,'Customer Data'!$F$1:$F$1001,,0)</f>
        <v>China</v>
      </c>
      <c r="K200" t="str">
        <f>INDEX('Product Data'!$A$1:$G$49,MATCH('Order Data'!$F200,'Product Data'!$A$1:$A$49,0),MATCH('Order Data'!K$1,'Product Data'!$A$1:$G$1,0))</f>
        <v>Lib</v>
      </c>
      <c r="L200" t="str">
        <f>INDEX('Product Data'!$A$1:$G$49,MATCH('Order Data'!$F200,'Product Data'!$A$1:$A$49,0),MATCH('Order Data'!L$1,'Product Data'!$A$1:$G$1,0))</f>
        <v>D</v>
      </c>
      <c r="M200" s="4">
        <f>INDEX('Product Data'!$A$1:$G$49,MATCH('Order Data'!$F200,'Product Data'!$A$1:$A$49,0),MATCH('Order Data'!M$1,'Product Data'!$A$1:$G$1,0))</f>
        <v>2.5</v>
      </c>
      <c r="N200" s="5">
        <f>INDEX('Product Data'!$A$1:$G$49,MATCH('Order Data'!$F200,'Product Data'!$A$1:$A$49,0),MATCH('Order Data'!N$1,'Product Data'!$A$1:$G$1,0))</f>
        <v>29.784999999999997</v>
      </c>
      <c r="O200" s="5">
        <f t="shared" si="9"/>
        <v>89.35499999999999</v>
      </c>
      <c r="P200" t="str">
        <f t="shared" si="10"/>
        <v>Liberica</v>
      </c>
      <c r="Q200" t="str">
        <f t="shared" si="11"/>
        <v>Dark</v>
      </c>
      <c r="R200" t="str">
        <f>_xlfn.XLOOKUP(tbl_orders[[#This Row],[Customer ID]],'Customer Data'!$A$1:$A$1001,'Customer Data'!$H$1:$H$1001,,0)</f>
        <v>No</v>
      </c>
    </row>
    <row r="201" spans="1:18" x14ac:dyDescent="0.2">
      <c r="A201" s="2" t="s">
        <v>1222</v>
      </c>
      <c r="B201" s="2" t="str">
        <f>TEXT(tbl_orders[[#This Row],[Order Date]],"mmm")</f>
        <v>May</v>
      </c>
      <c r="C201" s="2" t="str">
        <f>TEXT(tbl_orders[[#This Row],[Order Date]],"yyyy")</f>
        <v>2021</v>
      </c>
      <c r="D201" s="3">
        <v>44339</v>
      </c>
      <c r="E201" s="2" t="s">
        <v>1223</v>
      </c>
      <c r="F201" t="s">
        <v>4288</v>
      </c>
      <c r="G201" s="2">
        <v>4</v>
      </c>
      <c r="H201" s="2" t="str">
        <f>_xlfn.XLOOKUP(E201,'Customer Data'!$A$1:$A$1001,'Customer Data'!$B$1:$B$1001,,0)</f>
        <v>Nealson Cuttler</v>
      </c>
      <c r="I201" s="2" t="str">
        <f>IF(_xlfn.XLOOKUP(E201,'Customer Data'!$A$1:$A$1001,'Customer Data'!$C$1:$C$1001,,0)=0,"",_xlfn.XLOOKUP(E201,'Customer Data'!$A$1:$A$1001,'Customer Data'!$C$1:$C$1001,,0))</f>
        <v>ncuttler5g@parallels.com</v>
      </c>
      <c r="J201" s="2" t="str">
        <f>_xlfn.XLOOKUP(E201,'Customer Data'!$A$1:$A$1001,'Customer Data'!$F$1:$F$1001,,0)</f>
        <v>China</v>
      </c>
      <c r="K201" t="str">
        <f>INDEX('Product Data'!$A$1:$G$49,MATCH('Order Data'!$F201,'Product Data'!$A$1:$A$49,0),MATCH('Order Data'!K$1,'Product Data'!$A$1:$G$1,0))</f>
        <v>Lib</v>
      </c>
      <c r="L201" t="str">
        <f>INDEX('Product Data'!$A$1:$G$49,MATCH('Order Data'!$F201,'Product Data'!$A$1:$A$49,0),MATCH('Order Data'!L$1,'Product Data'!$A$1:$G$1,0))</f>
        <v>L</v>
      </c>
      <c r="M201" s="4">
        <f>INDEX('Product Data'!$A$1:$G$49,MATCH('Order Data'!$F201,'Product Data'!$A$1:$A$49,0),MATCH('Order Data'!M$1,'Product Data'!$A$1:$G$1,0))</f>
        <v>0.5</v>
      </c>
      <c r="N201" s="5">
        <f>INDEX('Product Data'!$A$1:$G$49,MATCH('Order Data'!$F201,'Product Data'!$A$1:$A$49,0),MATCH('Order Data'!N$1,'Product Data'!$A$1:$G$1,0))</f>
        <v>9.51</v>
      </c>
      <c r="O201" s="5">
        <f t="shared" si="9"/>
        <v>38.04</v>
      </c>
      <c r="P201" t="str">
        <f t="shared" si="10"/>
        <v>Liberica</v>
      </c>
      <c r="Q201" t="str">
        <f t="shared" si="11"/>
        <v>Light</v>
      </c>
      <c r="R201" t="str">
        <f>_xlfn.XLOOKUP(tbl_orders[[#This Row],[Customer ID]],'Customer Data'!$A$1:$A$1001,'Customer Data'!$H$1:$H$1001,,0)</f>
        <v>No</v>
      </c>
    </row>
    <row r="202" spans="1:18" x14ac:dyDescent="0.2">
      <c r="A202" s="2" t="s">
        <v>1222</v>
      </c>
      <c r="B202" s="2" t="str">
        <f>TEXT(tbl_orders[[#This Row],[Order Date]],"mmm")</f>
        <v>May</v>
      </c>
      <c r="C202" s="2" t="str">
        <f>TEXT(tbl_orders[[#This Row],[Order Date]],"yyyy")</f>
        <v>2021</v>
      </c>
      <c r="D202" s="3">
        <v>44339</v>
      </c>
      <c r="E202" s="2" t="s">
        <v>1223</v>
      </c>
      <c r="F202" t="s">
        <v>4268</v>
      </c>
      <c r="G202" s="2">
        <v>3</v>
      </c>
      <c r="H202" s="2" t="str">
        <f>_xlfn.XLOOKUP(E202,'Customer Data'!$A$1:$A$1001,'Customer Data'!$B$1:$B$1001,,0)</f>
        <v>Nealson Cuttler</v>
      </c>
      <c r="I202" s="2" t="str">
        <f>IF(_xlfn.XLOOKUP(E202,'Customer Data'!$A$1:$A$1001,'Customer Data'!$C$1:$C$1001,,0)=0,"",_xlfn.XLOOKUP(E202,'Customer Data'!$A$1:$A$1001,'Customer Data'!$C$1:$C$1001,,0))</f>
        <v>ncuttler5g@parallels.com</v>
      </c>
      <c r="J202" s="2" t="str">
        <f>_xlfn.XLOOKUP(E202,'Customer Data'!$A$1:$A$1001,'Customer Data'!$F$1:$F$1001,,0)</f>
        <v>China</v>
      </c>
      <c r="K202" t="str">
        <f>INDEX('Product Data'!$A$1:$G$49,MATCH('Order Data'!$F202,'Product Data'!$A$1:$A$49,0),MATCH('Order Data'!K$1,'Product Data'!$A$1:$G$1,0))</f>
        <v>Exc</v>
      </c>
      <c r="L202" t="str">
        <f>INDEX('Product Data'!$A$1:$G$49,MATCH('Order Data'!$F202,'Product Data'!$A$1:$A$49,0),MATCH('Order Data'!L$1,'Product Data'!$A$1:$G$1,0))</f>
        <v>M</v>
      </c>
      <c r="M202" s="4">
        <f>INDEX('Product Data'!$A$1:$G$49,MATCH('Order Data'!$F202,'Product Data'!$A$1:$A$49,0),MATCH('Order Data'!M$1,'Product Data'!$A$1:$G$1,0))</f>
        <v>1</v>
      </c>
      <c r="N202" s="5">
        <f>INDEX('Product Data'!$A$1:$G$49,MATCH('Order Data'!$F202,'Product Data'!$A$1:$A$49,0),MATCH('Order Data'!N$1,'Product Data'!$A$1:$G$1,0))</f>
        <v>13.75</v>
      </c>
      <c r="O202" s="5">
        <f t="shared" si="9"/>
        <v>41.25</v>
      </c>
      <c r="P202" t="str">
        <f t="shared" si="10"/>
        <v>Excelsa</v>
      </c>
      <c r="Q202" t="str">
        <f t="shared" si="11"/>
        <v>Medium</v>
      </c>
      <c r="R202" t="str">
        <f>_xlfn.XLOOKUP(tbl_orders[[#This Row],[Customer ID]],'Customer Data'!$A$1:$A$1001,'Customer Data'!$H$1:$H$1001,,0)</f>
        <v>No</v>
      </c>
    </row>
    <row r="203" spans="1:18" x14ac:dyDescent="0.2">
      <c r="A203" s="2" t="s">
        <v>1238</v>
      </c>
      <c r="B203" s="2" t="str">
        <f>TEXT(tbl_orders[[#This Row],[Order Date]],"mmm")</f>
        <v>Apr</v>
      </c>
      <c r="C203" s="2" t="str">
        <f>TEXT(tbl_orders[[#This Row],[Order Date]],"yyyy")</f>
        <v>2021</v>
      </c>
      <c r="D203" s="3">
        <v>44294</v>
      </c>
      <c r="E203" s="2" t="s">
        <v>1239</v>
      </c>
      <c r="F203" t="s">
        <v>4288</v>
      </c>
      <c r="G203" s="2">
        <v>6</v>
      </c>
      <c r="H203" s="2" t="str">
        <f>_xlfn.XLOOKUP(E203,'Customer Data'!$A$1:$A$1001,'Customer Data'!$B$1:$B$1001,,0)</f>
        <v>Adriana Lazarus</v>
      </c>
      <c r="I203" s="2" t="str">
        <f>IF(_xlfn.XLOOKUP(E203,'Customer Data'!$A$1:$A$1001,'Customer Data'!$C$1:$C$1001,,0)=0,"",_xlfn.XLOOKUP(E203,'Customer Data'!$A$1:$A$1001,'Customer Data'!$C$1:$C$1001,,0))</f>
        <v/>
      </c>
      <c r="J203" s="2" t="str">
        <f>_xlfn.XLOOKUP(E203,'Customer Data'!$A$1:$A$1001,'Customer Data'!$F$1:$F$1001,,0)</f>
        <v>United States</v>
      </c>
      <c r="K203" t="str">
        <f>INDEX('Product Data'!$A$1:$G$49,MATCH('Order Data'!$F203,'Product Data'!$A$1:$A$49,0),MATCH('Order Data'!K$1,'Product Data'!$A$1:$G$1,0))</f>
        <v>Lib</v>
      </c>
      <c r="L203" t="str">
        <f>INDEX('Product Data'!$A$1:$G$49,MATCH('Order Data'!$F203,'Product Data'!$A$1:$A$49,0),MATCH('Order Data'!L$1,'Product Data'!$A$1:$G$1,0))</f>
        <v>L</v>
      </c>
      <c r="M203" s="4">
        <f>INDEX('Product Data'!$A$1:$G$49,MATCH('Order Data'!$F203,'Product Data'!$A$1:$A$49,0),MATCH('Order Data'!M$1,'Product Data'!$A$1:$G$1,0))</f>
        <v>0.5</v>
      </c>
      <c r="N203" s="5">
        <f>INDEX('Product Data'!$A$1:$G$49,MATCH('Order Data'!$F203,'Product Data'!$A$1:$A$49,0),MATCH('Order Data'!N$1,'Product Data'!$A$1:$G$1,0))</f>
        <v>9.51</v>
      </c>
      <c r="O203" s="5">
        <f t="shared" si="9"/>
        <v>57.06</v>
      </c>
      <c r="P203" t="str">
        <f t="shared" si="10"/>
        <v>Liberica</v>
      </c>
      <c r="Q203" t="str">
        <f t="shared" si="11"/>
        <v>Light</v>
      </c>
      <c r="R203" t="str">
        <f>_xlfn.XLOOKUP(tbl_orders[[#This Row],[Customer ID]],'Customer Data'!$A$1:$A$1001,'Customer Data'!$H$1:$H$1001,,0)</f>
        <v>No</v>
      </c>
    </row>
    <row r="204" spans="1:18" x14ac:dyDescent="0.2">
      <c r="A204" s="2" t="s">
        <v>1241</v>
      </c>
      <c r="B204" s="2" t="str">
        <f>TEXT(tbl_orders[[#This Row],[Order Date]],"mmm")</f>
        <v>Oct</v>
      </c>
      <c r="C204" s="2" t="str">
        <f>TEXT(tbl_orders[[#This Row],[Order Date]],"yyyy")</f>
        <v>2021</v>
      </c>
      <c r="D204" s="3">
        <v>44486</v>
      </c>
      <c r="E204" s="2" t="s">
        <v>1242</v>
      </c>
      <c r="F204" t="s">
        <v>4292</v>
      </c>
      <c r="G204" s="2">
        <v>6</v>
      </c>
      <c r="H204" s="2" t="str">
        <f>_xlfn.XLOOKUP(E204,'Customer Data'!$A$1:$A$1001,'Customer Data'!$B$1:$B$1001,,0)</f>
        <v>Tallie felip</v>
      </c>
      <c r="I204" s="2" t="str">
        <f>IF(_xlfn.XLOOKUP(E204,'Customer Data'!$A$1:$A$1001,'Customer Data'!$C$1:$C$1001,,0)=0,"",_xlfn.XLOOKUP(E204,'Customer Data'!$A$1:$A$1001,'Customer Data'!$C$1:$C$1001,,0))</f>
        <v>tfelip5m@typepad.com</v>
      </c>
      <c r="J204" s="2" t="str">
        <f>_xlfn.XLOOKUP(E204,'Customer Data'!$A$1:$A$1001,'Customer Data'!$F$1:$F$1001,,0)</f>
        <v>China</v>
      </c>
      <c r="K204" t="str">
        <f>INDEX('Product Data'!$A$1:$G$49,MATCH('Order Data'!$F204,'Product Data'!$A$1:$A$49,0),MATCH('Order Data'!K$1,'Product Data'!$A$1:$G$1,0))</f>
        <v>Lib</v>
      </c>
      <c r="L204" t="str">
        <f>INDEX('Product Data'!$A$1:$G$49,MATCH('Order Data'!$F204,'Product Data'!$A$1:$A$49,0),MATCH('Order Data'!L$1,'Product Data'!$A$1:$G$1,0))</f>
        <v>D</v>
      </c>
      <c r="M204" s="4">
        <f>INDEX('Product Data'!$A$1:$G$49,MATCH('Order Data'!$F204,'Product Data'!$A$1:$A$49,0),MATCH('Order Data'!M$1,'Product Data'!$A$1:$G$1,0))</f>
        <v>2.5</v>
      </c>
      <c r="N204" s="5">
        <f>INDEX('Product Data'!$A$1:$G$49,MATCH('Order Data'!$F204,'Product Data'!$A$1:$A$49,0),MATCH('Order Data'!N$1,'Product Data'!$A$1:$G$1,0))</f>
        <v>29.784999999999997</v>
      </c>
      <c r="O204" s="5">
        <f t="shared" si="9"/>
        <v>178.70999999999998</v>
      </c>
      <c r="P204" t="str">
        <f t="shared" si="10"/>
        <v>Liberica</v>
      </c>
      <c r="Q204" t="str">
        <f t="shared" si="11"/>
        <v>Dark</v>
      </c>
      <c r="R204" t="str">
        <f>_xlfn.XLOOKUP(tbl_orders[[#This Row],[Customer ID]],'Customer Data'!$A$1:$A$1001,'Customer Data'!$H$1:$H$1001,,0)</f>
        <v>Yes</v>
      </c>
    </row>
    <row r="205" spans="1:18" x14ac:dyDescent="0.2">
      <c r="A205" s="2" t="s">
        <v>1245</v>
      </c>
      <c r="B205" s="2" t="str">
        <f>TEXT(tbl_orders[[#This Row],[Order Date]],"mmm")</f>
        <v>Feb</v>
      </c>
      <c r="C205" s="2" t="str">
        <f>TEXT(tbl_orders[[#This Row],[Order Date]],"yyyy")</f>
        <v>2022</v>
      </c>
      <c r="D205" s="3">
        <v>44608</v>
      </c>
      <c r="E205" s="2" t="s">
        <v>1246</v>
      </c>
      <c r="F205" t="s">
        <v>4272</v>
      </c>
      <c r="G205" s="2">
        <v>2</v>
      </c>
      <c r="H205" s="2" t="str">
        <f>_xlfn.XLOOKUP(E205,'Customer Data'!$A$1:$A$1001,'Customer Data'!$B$1:$B$1001,,0)</f>
        <v>Vanna Le - Count</v>
      </c>
      <c r="I205" s="2" t="str">
        <f>IF(_xlfn.XLOOKUP(E205,'Customer Data'!$A$1:$A$1001,'Customer Data'!$C$1:$C$1001,,0)=0,"",_xlfn.XLOOKUP(E205,'Customer Data'!$A$1:$A$1001,'Customer Data'!$C$1:$C$1001,,0))</f>
        <v>vle5n@disqus.com</v>
      </c>
      <c r="J205" s="2" t="str">
        <f>_xlfn.XLOOKUP(E205,'Customer Data'!$A$1:$A$1001,'Customer Data'!$F$1:$F$1001,,0)</f>
        <v>Brazil</v>
      </c>
      <c r="K205" t="str">
        <f>INDEX('Product Data'!$A$1:$G$49,MATCH('Order Data'!$F205,'Product Data'!$A$1:$A$49,0),MATCH('Order Data'!K$1,'Product Data'!$A$1:$G$1,0))</f>
        <v>Lib</v>
      </c>
      <c r="L205" t="str">
        <f>INDEX('Product Data'!$A$1:$G$49,MATCH('Order Data'!$F205,'Product Data'!$A$1:$A$49,0),MATCH('Order Data'!L$1,'Product Data'!$A$1:$G$1,0))</f>
        <v>L</v>
      </c>
      <c r="M205" s="4">
        <f>INDEX('Product Data'!$A$1:$G$49,MATCH('Order Data'!$F205,'Product Data'!$A$1:$A$49,0),MATCH('Order Data'!M$1,'Product Data'!$A$1:$G$1,0))</f>
        <v>0.2</v>
      </c>
      <c r="N205" s="5">
        <f>INDEX('Product Data'!$A$1:$G$49,MATCH('Order Data'!$F205,'Product Data'!$A$1:$A$49,0),MATCH('Order Data'!N$1,'Product Data'!$A$1:$G$1,0))</f>
        <v>4.7549999999999999</v>
      </c>
      <c r="O205" s="5">
        <f t="shared" si="9"/>
        <v>9.51</v>
      </c>
      <c r="P205" t="str">
        <f t="shared" si="10"/>
        <v>Liberica</v>
      </c>
      <c r="Q205" t="str">
        <f t="shared" si="11"/>
        <v>Light</v>
      </c>
      <c r="R205" t="str">
        <f>_xlfn.XLOOKUP(tbl_orders[[#This Row],[Customer ID]],'Customer Data'!$A$1:$A$1001,'Customer Data'!$H$1:$H$1001,,0)</f>
        <v>No</v>
      </c>
    </row>
    <row r="206" spans="1:18" x14ac:dyDescent="0.2">
      <c r="A206" s="2" t="s">
        <v>1249</v>
      </c>
      <c r="B206" s="2" t="str">
        <f>TEXT(tbl_orders[[#This Row],[Order Date]],"mmm")</f>
        <v>Jul</v>
      </c>
      <c r="C206" s="2" t="str">
        <f>TEXT(tbl_orders[[#This Row],[Order Date]],"yyyy")</f>
        <v>2020</v>
      </c>
      <c r="D206" s="3">
        <v>44027</v>
      </c>
      <c r="E206" s="2" t="s">
        <v>1250</v>
      </c>
      <c r="F206" t="s">
        <v>4268</v>
      </c>
      <c r="G206" s="2">
        <v>6</v>
      </c>
      <c r="H206" s="2" t="str">
        <f>_xlfn.XLOOKUP(E206,'Customer Data'!$A$1:$A$1001,'Customer Data'!$B$1:$B$1001,,0)</f>
        <v>Sarette Ducarel</v>
      </c>
      <c r="I206" s="2" t="str">
        <f>IF(_xlfn.XLOOKUP(E206,'Customer Data'!$A$1:$A$1001,'Customer Data'!$C$1:$C$1001,,0)=0,"",_xlfn.XLOOKUP(E206,'Customer Data'!$A$1:$A$1001,'Customer Data'!$C$1:$C$1001,,0))</f>
        <v/>
      </c>
      <c r="J206" s="2" t="str">
        <f>_xlfn.XLOOKUP(E206,'Customer Data'!$A$1:$A$1001,'Customer Data'!$F$1:$F$1001,,0)</f>
        <v>United States</v>
      </c>
      <c r="K206" t="str">
        <f>INDEX('Product Data'!$A$1:$G$49,MATCH('Order Data'!$F206,'Product Data'!$A$1:$A$49,0),MATCH('Order Data'!K$1,'Product Data'!$A$1:$G$1,0))</f>
        <v>Exc</v>
      </c>
      <c r="L206" t="str">
        <f>INDEX('Product Data'!$A$1:$G$49,MATCH('Order Data'!$F206,'Product Data'!$A$1:$A$49,0),MATCH('Order Data'!L$1,'Product Data'!$A$1:$G$1,0))</f>
        <v>M</v>
      </c>
      <c r="M206" s="4">
        <f>INDEX('Product Data'!$A$1:$G$49,MATCH('Order Data'!$F206,'Product Data'!$A$1:$A$49,0),MATCH('Order Data'!M$1,'Product Data'!$A$1:$G$1,0))</f>
        <v>1</v>
      </c>
      <c r="N206" s="5">
        <f>INDEX('Product Data'!$A$1:$G$49,MATCH('Order Data'!$F206,'Product Data'!$A$1:$A$49,0),MATCH('Order Data'!N$1,'Product Data'!$A$1:$G$1,0))</f>
        <v>13.75</v>
      </c>
      <c r="O206" s="5">
        <f t="shared" si="9"/>
        <v>82.5</v>
      </c>
      <c r="P206" t="str">
        <f t="shared" si="10"/>
        <v>Excelsa</v>
      </c>
      <c r="Q206" t="str">
        <f t="shared" si="11"/>
        <v>Medium</v>
      </c>
      <c r="R206" t="str">
        <f>_xlfn.XLOOKUP(tbl_orders[[#This Row],[Customer ID]],'Customer Data'!$A$1:$A$1001,'Customer Data'!$H$1:$H$1001,,0)</f>
        <v>No</v>
      </c>
    </row>
    <row r="207" spans="1:18" x14ac:dyDescent="0.2">
      <c r="A207" s="2" t="s">
        <v>1252</v>
      </c>
      <c r="B207" s="2" t="str">
        <f>TEXT(tbl_orders[[#This Row],[Order Date]],"mmm")</f>
        <v>Feb</v>
      </c>
      <c r="C207" s="2" t="str">
        <f>TEXT(tbl_orders[[#This Row],[Order Date]],"yyyy")</f>
        <v>2020</v>
      </c>
      <c r="D207" s="3">
        <v>43883</v>
      </c>
      <c r="E207" s="2" t="s">
        <v>1253</v>
      </c>
      <c r="F207" t="s">
        <v>4290</v>
      </c>
      <c r="G207" s="2">
        <v>3</v>
      </c>
      <c r="H207" s="2" t="str">
        <f>_xlfn.XLOOKUP(E207,'Customer Data'!$A$1:$A$1001,'Customer Data'!$B$1:$B$1001,,0)</f>
        <v>Kendra Glison</v>
      </c>
      <c r="I207" s="2" t="str">
        <f>IF(_xlfn.XLOOKUP(E207,'Customer Data'!$A$1:$A$1001,'Customer Data'!$C$1:$C$1001,,0)=0,"",_xlfn.XLOOKUP(E207,'Customer Data'!$A$1:$A$1001,'Customer Data'!$C$1:$C$1001,,0))</f>
        <v/>
      </c>
      <c r="J207" s="2" t="str">
        <f>_xlfn.XLOOKUP(E207,'Customer Data'!$A$1:$A$1001,'Customer Data'!$F$1:$F$1001,,0)</f>
        <v>China</v>
      </c>
      <c r="K207" t="str">
        <f>INDEX('Product Data'!$A$1:$G$49,MATCH('Order Data'!$F207,'Product Data'!$A$1:$A$49,0),MATCH('Order Data'!K$1,'Product Data'!$A$1:$G$1,0))</f>
        <v>Rob</v>
      </c>
      <c r="L207" t="str">
        <f>INDEX('Product Data'!$A$1:$G$49,MATCH('Order Data'!$F207,'Product Data'!$A$1:$A$49,0),MATCH('Order Data'!L$1,'Product Data'!$A$1:$G$1,0))</f>
        <v>D</v>
      </c>
      <c r="M207" s="4">
        <f>INDEX('Product Data'!$A$1:$G$49,MATCH('Order Data'!$F207,'Product Data'!$A$1:$A$49,0),MATCH('Order Data'!M$1,'Product Data'!$A$1:$G$1,0))</f>
        <v>0.2</v>
      </c>
      <c r="N207" s="5">
        <f>INDEX('Product Data'!$A$1:$G$49,MATCH('Order Data'!$F207,'Product Data'!$A$1:$A$49,0),MATCH('Order Data'!N$1,'Product Data'!$A$1:$G$1,0))</f>
        <v>2.6849999999999996</v>
      </c>
      <c r="O207" s="5">
        <f t="shared" si="9"/>
        <v>8.0549999999999997</v>
      </c>
      <c r="P207" t="str">
        <f t="shared" si="10"/>
        <v>Robusta</v>
      </c>
      <c r="Q207" t="str">
        <f t="shared" si="11"/>
        <v>Dark</v>
      </c>
      <c r="R207" t="str">
        <f>_xlfn.XLOOKUP(tbl_orders[[#This Row],[Customer ID]],'Customer Data'!$A$1:$A$1001,'Customer Data'!$H$1:$H$1001,,0)</f>
        <v>Yes</v>
      </c>
    </row>
    <row r="208" spans="1:18" x14ac:dyDescent="0.2">
      <c r="A208" s="2" t="s">
        <v>1255</v>
      </c>
      <c r="B208" s="2" t="str">
        <f>TEXT(tbl_orders[[#This Row],[Order Date]],"mmm")</f>
        <v>Jan</v>
      </c>
      <c r="C208" s="2" t="str">
        <f>TEXT(tbl_orders[[#This Row],[Order Date]],"yyyy")</f>
        <v>2021</v>
      </c>
      <c r="D208" s="3">
        <v>44211</v>
      </c>
      <c r="E208" s="2" t="s">
        <v>1256</v>
      </c>
      <c r="F208" t="s">
        <v>4282</v>
      </c>
      <c r="G208" s="2">
        <v>2</v>
      </c>
      <c r="H208" s="2" t="str">
        <f>_xlfn.XLOOKUP(E208,'Customer Data'!$A$1:$A$1001,'Customer Data'!$B$1:$B$1001,,0)</f>
        <v>Nertie Poolman</v>
      </c>
      <c r="I208" s="2" t="str">
        <f>IF(_xlfn.XLOOKUP(E208,'Customer Data'!$A$1:$A$1001,'Customer Data'!$C$1:$C$1001,,0)=0,"",_xlfn.XLOOKUP(E208,'Customer Data'!$A$1:$A$1001,'Customer Data'!$C$1:$C$1001,,0))</f>
        <v>npoolman5q@howstuffworks.com</v>
      </c>
      <c r="J208" s="2" t="str">
        <f>_xlfn.XLOOKUP(E208,'Customer Data'!$A$1:$A$1001,'Customer Data'!$F$1:$F$1001,,0)</f>
        <v>United States</v>
      </c>
      <c r="K208" t="str">
        <f>INDEX('Product Data'!$A$1:$G$49,MATCH('Order Data'!$F208,'Product Data'!$A$1:$A$49,0),MATCH('Order Data'!K$1,'Product Data'!$A$1:$G$1,0))</f>
        <v>Ara</v>
      </c>
      <c r="L208" t="str">
        <f>INDEX('Product Data'!$A$1:$G$49,MATCH('Order Data'!$F208,'Product Data'!$A$1:$A$49,0),MATCH('Order Data'!L$1,'Product Data'!$A$1:$G$1,0))</f>
        <v>M</v>
      </c>
      <c r="M208" s="4">
        <f>INDEX('Product Data'!$A$1:$G$49,MATCH('Order Data'!$F208,'Product Data'!$A$1:$A$49,0),MATCH('Order Data'!M$1,'Product Data'!$A$1:$G$1,0))</f>
        <v>1</v>
      </c>
      <c r="N208" s="5">
        <f>INDEX('Product Data'!$A$1:$G$49,MATCH('Order Data'!$F208,'Product Data'!$A$1:$A$49,0),MATCH('Order Data'!N$1,'Product Data'!$A$1:$G$1,0))</f>
        <v>11.25</v>
      </c>
      <c r="O208" s="5">
        <f t="shared" si="9"/>
        <v>22.5</v>
      </c>
      <c r="P208" t="str">
        <f t="shared" si="10"/>
        <v>Arabica</v>
      </c>
      <c r="Q208" t="str">
        <f t="shared" si="11"/>
        <v>Medium</v>
      </c>
      <c r="R208" t="str">
        <f>_xlfn.XLOOKUP(tbl_orders[[#This Row],[Customer ID]],'Customer Data'!$A$1:$A$1001,'Customer Data'!$H$1:$H$1001,,0)</f>
        <v>No</v>
      </c>
    </row>
    <row r="209" spans="1:18" x14ac:dyDescent="0.2">
      <c r="A209" s="2" t="s">
        <v>1259</v>
      </c>
      <c r="B209" s="2" t="str">
        <f>TEXT(tbl_orders[[#This Row],[Order Date]],"mmm")</f>
        <v>Jan</v>
      </c>
      <c r="C209" s="2" t="str">
        <f>TEXT(tbl_orders[[#This Row],[Order Date]],"yyyy")</f>
        <v>2021</v>
      </c>
      <c r="D209" s="3">
        <v>44207</v>
      </c>
      <c r="E209" s="2" t="s">
        <v>1260</v>
      </c>
      <c r="F209" t="s">
        <v>4284</v>
      </c>
      <c r="G209" s="2">
        <v>6</v>
      </c>
      <c r="H209" s="2" t="str">
        <f>_xlfn.XLOOKUP(E209,'Customer Data'!$A$1:$A$1001,'Customer Data'!$B$1:$B$1001,,0)</f>
        <v>Orbadiah Duny</v>
      </c>
      <c r="I209" s="2" t="str">
        <f>IF(_xlfn.XLOOKUP(E209,'Customer Data'!$A$1:$A$1001,'Customer Data'!$C$1:$C$1001,,0)=0,"",_xlfn.XLOOKUP(E209,'Customer Data'!$A$1:$A$1001,'Customer Data'!$C$1:$C$1001,,0))</f>
        <v>oduny5r@constantcontact.com</v>
      </c>
      <c r="J209" s="2" t="str">
        <f>_xlfn.XLOOKUP(E209,'Customer Data'!$A$1:$A$1001,'Customer Data'!$F$1:$F$1001,,0)</f>
        <v>China</v>
      </c>
      <c r="K209" t="str">
        <f>INDEX('Product Data'!$A$1:$G$49,MATCH('Order Data'!$F209,'Product Data'!$A$1:$A$49,0),MATCH('Order Data'!K$1,'Product Data'!$A$1:$G$1,0))</f>
        <v>Ara</v>
      </c>
      <c r="L209" t="str">
        <f>INDEX('Product Data'!$A$1:$G$49,MATCH('Order Data'!$F209,'Product Data'!$A$1:$A$49,0),MATCH('Order Data'!L$1,'Product Data'!$A$1:$G$1,0))</f>
        <v>M</v>
      </c>
      <c r="M209" s="4">
        <f>INDEX('Product Data'!$A$1:$G$49,MATCH('Order Data'!$F209,'Product Data'!$A$1:$A$49,0),MATCH('Order Data'!M$1,'Product Data'!$A$1:$G$1,0))</f>
        <v>0.5</v>
      </c>
      <c r="N209" s="5">
        <f>INDEX('Product Data'!$A$1:$G$49,MATCH('Order Data'!$F209,'Product Data'!$A$1:$A$49,0),MATCH('Order Data'!N$1,'Product Data'!$A$1:$G$1,0))</f>
        <v>6.75</v>
      </c>
      <c r="O209" s="5">
        <f t="shared" si="9"/>
        <v>40.5</v>
      </c>
      <c r="P209" t="str">
        <f t="shared" si="10"/>
        <v>Arabica</v>
      </c>
      <c r="Q209" t="str">
        <f t="shared" si="11"/>
        <v>Medium</v>
      </c>
      <c r="R209" t="str">
        <f>_xlfn.XLOOKUP(tbl_orders[[#This Row],[Customer ID]],'Customer Data'!$A$1:$A$1001,'Customer Data'!$H$1:$H$1001,,0)</f>
        <v>Yes</v>
      </c>
    </row>
    <row r="210" spans="1:18" x14ac:dyDescent="0.2">
      <c r="A210" s="2" t="s">
        <v>1263</v>
      </c>
      <c r="B210" s="2" t="str">
        <f>TEXT(tbl_orders[[#This Row],[Order Date]],"mmm")</f>
        <v>Apr</v>
      </c>
      <c r="C210" s="2" t="str">
        <f>TEXT(tbl_orders[[#This Row],[Order Date]],"yyyy")</f>
        <v>2022</v>
      </c>
      <c r="D210" s="3">
        <v>44659</v>
      </c>
      <c r="E210" s="2" t="s">
        <v>1264</v>
      </c>
      <c r="F210" t="s">
        <v>4271</v>
      </c>
      <c r="G210" s="2">
        <v>2</v>
      </c>
      <c r="H210" s="2" t="str">
        <f>_xlfn.XLOOKUP(E210,'Customer Data'!$A$1:$A$1001,'Customer Data'!$B$1:$B$1001,,0)</f>
        <v>Constance Halfhide</v>
      </c>
      <c r="I210" s="2" t="str">
        <f>IF(_xlfn.XLOOKUP(E210,'Customer Data'!$A$1:$A$1001,'Customer Data'!$C$1:$C$1001,,0)=0,"",_xlfn.XLOOKUP(E210,'Customer Data'!$A$1:$A$1001,'Customer Data'!$C$1:$C$1001,,0))</f>
        <v>chalfhide5s@google.ru</v>
      </c>
      <c r="J210" s="2" t="str">
        <f>_xlfn.XLOOKUP(E210,'Customer Data'!$A$1:$A$1001,'Customer Data'!$F$1:$F$1001,,0)</f>
        <v>Brazil</v>
      </c>
      <c r="K210" t="str">
        <f>INDEX('Product Data'!$A$1:$G$49,MATCH('Order Data'!$F210,'Product Data'!$A$1:$A$49,0),MATCH('Order Data'!K$1,'Product Data'!$A$1:$G$1,0))</f>
        <v>Exc</v>
      </c>
      <c r="L210" t="str">
        <f>INDEX('Product Data'!$A$1:$G$49,MATCH('Order Data'!$F210,'Product Data'!$A$1:$A$49,0),MATCH('Order Data'!L$1,'Product Data'!$A$1:$G$1,0))</f>
        <v>D</v>
      </c>
      <c r="M210" s="4">
        <f>INDEX('Product Data'!$A$1:$G$49,MATCH('Order Data'!$F210,'Product Data'!$A$1:$A$49,0),MATCH('Order Data'!M$1,'Product Data'!$A$1:$G$1,0))</f>
        <v>0.5</v>
      </c>
      <c r="N210" s="5">
        <f>INDEX('Product Data'!$A$1:$G$49,MATCH('Order Data'!$F210,'Product Data'!$A$1:$A$49,0),MATCH('Order Data'!N$1,'Product Data'!$A$1:$G$1,0))</f>
        <v>7.29</v>
      </c>
      <c r="O210" s="5">
        <f t="shared" si="9"/>
        <v>14.58</v>
      </c>
      <c r="P210" t="str">
        <f t="shared" si="10"/>
        <v>Excelsa</v>
      </c>
      <c r="Q210" t="str">
        <f t="shared" si="11"/>
        <v>Dark</v>
      </c>
      <c r="R210" t="str">
        <f>_xlfn.XLOOKUP(tbl_orders[[#This Row],[Customer ID]],'Customer Data'!$A$1:$A$1001,'Customer Data'!$H$1:$H$1001,,0)</f>
        <v>Yes</v>
      </c>
    </row>
    <row r="211" spans="1:18" x14ac:dyDescent="0.2">
      <c r="A211" s="2" t="s">
        <v>1267</v>
      </c>
      <c r="B211" s="2" t="str">
        <f>TEXT(tbl_orders[[#This Row],[Order Date]],"mmm")</f>
        <v>Oct</v>
      </c>
      <c r="C211" s="2" t="str">
        <f>TEXT(tbl_orders[[#This Row],[Order Date]],"yyyy")</f>
        <v>2020</v>
      </c>
      <c r="D211" s="3">
        <v>44105</v>
      </c>
      <c r="E211" s="2" t="s">
        <v>1268</v>
      </c>
      <c r="F211" t="s">
        <v>4284</v>
      </c>
      <c r="G211" s="2">
        <v>1</v>
      </c>
      <c r="H211" s="2" t="str">
        <f>_xlfn.XLOOKUP(E211,'Customer Data'!$A$1:$A$1001,'Customer Data'!$B$1:$B$1001,,0)</f>
        <v>Fransisco Malecky</v>
      </c>
      <c r="I211" s="2" t="str">
        <f>IF(_xlfn.XLOOKUP(E211,'Customer Data'!$A$1:$A$1001,'Customer Data'!$C$1:$C$1001,,0)=0,"",_xlfn.XLOOKUP(E211,'Customer Data'!$A$1:$A$1001,'Customer Data'!$C$1:$C$1001,,0))</f>
        <v>fmalecky5t@list-manage.com</v>
      </c>
      <c r="J211" s="2" t="str">
        <f>_xlfn.XLOOKUP(E211,'Customer Data'!$A$1:$A$1001,'Customer Data'!$F$1:$F$1001,,0)</f>
        <v>China</v>
      </c>
      <c r="K211" t="str">
        <f>INDEX('Product Data'!$A$1:$G$49,MATCH('Order Data'!$F211,'Product Data'!$A$1:$A$49,0),MATCH('Order Data'!K$1,'Product Data'!$A$1:$G$1,0))</f>
        <v>Ara</v>
      </c>
      <c r="L211" t="str">
        <f>INDEX('Product Data'!$A$1:$G$49,MATCH('Order Data'!$F211,'Product Data'!$A$1:$A$49,0),MATCH('Order Data'!L$1,'Product Data'!$A$1:$G$1,0))</f>
        <v>M</v>
      </c>
      <c r="M211" s="4">
        <f>INDEX('Product Data'!$A$1:$G$49,MATCH('Order Data'!$F211,'Product Data'!$A$1:$A$49,0),MATCH('Order Data'!M$1,'Product Data'!$A$1:$G$1,0))</f>
        <v>0.5</v>
      </c>
      <c r="N211" s="5">
        <f>INDEX('Product Data'!$A$1:$G$49,MATCH('Order Data'!$F211,'Product Data'!$A$1:$A$49,0),MATCH('Order Data'!N$1,'Product Data'!$A$1:$G$1,0))</f>
        <v>6.75</v>
      </c>
      <c r="O211" s="5">
        <f t="shared" si="9"/>
        <v>6.75</v>
      </c>
      <c r="P211" t="str">
        <f t="shared" si="10"/>
        <v>Arabica</v>
      </c>
      <c r="Q211" t="str">
        <f t="shared" si="11"/>
        <v>Medium</v>
      </c>
      <c r="R211" t="str">
        <f>_xlfn.XLOOKUP(tbl_orders[[#This Row],[Customer ID]],'Customer Data'!$A$1:$A$1001,'Customer Data'!$H$1:$H$1001,,0)</f>
        <v>No</v>
      </c>
    </row>
    <row r="212" spans="1:18" x14ac:dyDescent="0.2">
      <c r="A212" s="2" t="s">
        <v>1271</v>
      </c>
      <c r="B212" s="2" t="str">
        <f>TEXT(tbl_orders[[#This Row],[Order Date]],"mmm")</f>
        <v>Oct</v>
      </c>
      <c r="C212" s="2" t="str">
        <f>TEXT(tbl_orders[[#This Row],[Order Date]],"yyyy")</f>
        <v>2019</v>
      </c>
      <c r="D212" s="3">
        <v>43766</v>
      </c>
      <c r="E212" s="2" t="s">
        <v>1272</v>
      </c>
      <c r="F212" t="s">
        <v>4270</v>
      </c>
      <c r="G212" s="2">
        <v>4</v>
      </c>
      <c r="H212" s="2" t="str">
        <f>_xlfn.XLOOKUP(E212,'Customer Data'!$A$1:$A$1001,'Customer Data'!$B$1:$B$1001,,0)</f>
        <v>Anselma Attwater</v>
      </c>
      <c r="I212" s="2" t="str">
        <f>IF(_xlfn.XLOOKUP(E212,'Customer Data'!$A$1:$A$1001,'Customer Data'!$C$1:$C$1001,,0)=0,"",_xlfn.XLOOKUP(E212,'Customer Data'!$A$1:$A$1001,'Customer Data'!$C$1:$C$1001,,0))</f>
        <v>aattwater5u@wikia.com</v>
      </c>
      <c r="J212" s="2" t="str">
        <f>_xlfn.XLOOKUP(E212,'Customer Data'!$A$1:$A$1001,'Customer Data'!$F$1:$F$1001,,0)</f>
        <v>United States</v>
      </c>
      <c r="K212" t="str">
        <f>INDEX('Product Data'!$A$1:$G$49,MATCH('Order Data'!$F212,'Product Data'!$A$1:$A$49,0),MATCH('Order Data'!K$1,'Product Data'!$A$1:$G$1,0))</f>
        <v>Lib</v>
      </c>
      <c r="L212" t="str">
        <f>INDEX('Product Data'!$A$1:$G$49,MATCH('Order Data'!$F212,'Product Data'!$A$1:$A$49,0),MATCH('Order Data'!L$1,'Product Data'!$A$1:$G$1,0))</f>
        <v>D</v>
      </c>
      <c r="M212" s="4">
        <f>INDEX('Product Data'!$A$1:$G$49,MATCH('Order Data'!$F212,'Product Data'!$A$1:$A$49,0),MATCH('Order Data'!M$1,'Product Data'!$A$1:$G$1,0))</f>
        <v>1</v>
      </c>
      <c r="N212" s="5">
        <f>INDEX('Product Data'!$A$1:$G$49,MATCH('Order Data'!$F212,'Product Data'!$A$1:$A$49,0),MATCH('Order Data'!N$1,'Product Data'!$A$1:$G$1,0))</f>
        <v>12.95</v>
      </c>
      <c r="O212" s="5">
        <f t="shared" si="9"/>
        <v>51.8</v>
      </c>
      <c r="P212" t="str">
        <f t="shared" si="10"/>
        <v>Liberica</v>
      </c>
      <c r="Q212" t="str">
        <f t="shared" si="11"/>
        <v>Dark</v>
      </c>
      <c r="R212" t="str">
        <f>_xlfn.XLOOKUP(tbl_orders[[#This Row],[Customer ID]],'Customer Data'!$A$1:$A$1001,'Customer Data'!$H$1:$H$1001,,0)</f>
        <v>Yes</v>
      </c>
    </row>
    <row r="213" spans="1:18" x14ac:dyDescent="0.2">
      <c r="A213" s="2" t="s">
        <v>1275</v>
      </c>
      <c r="B213" s="2" t="str">
        <f>TEXT(tbl_orders[[#This Row],[Order Date]],"mmm")</f>
        <v>Mar</v>
      </c>
      <c r="C213" s="2" t="str">
        <f>TEXT(tbl_orders[[#This Row],[Order Date]],"yyyy")</f>
        <v>2021</v>
      </c>
      <c r="D213" s="3">
        <v>44283</v>
      </c>
      <c r="E213" s="2" t="s">
        <v>1276</v>
      </c>
      <c r="F213" t="s">
        <v>4303</v>
      </c>
      <c r="G213" s="2">
        <v>6</v>
      </c>
      <c r="H213" s="2" t="str">
        <f>_xlfn.XLOOKUP(E213,'Customer Data'!$A$1:$A$1001,'Customer Data'!$B$1:$B$1001,,0)</f>
        <v>Minette Whellans</v>
      </c>
      <c r="I213" s="2" t="str">
        <f>IF(_xlfn.XLOOKUP(E213,'Customer Data'!$A$1:$A$1001,'Customer Data'!$C$1:$C$1001,,0)=0,"",_xlfn.XLOOKUP(E213,'Customer Data'!$A$1:$A$1001,'Customer Data'!$C$1:$C$1001,,0))</f>
        <v>mwhellans5v@mapquest.com</v>
      </c>
      <c r="J213" s="2" t="str">
        <f>_xlfn.XLOOKUP(E213,'Customer Data'!$A$1:$A$1001,'Customer Data'!$F$1:$F$1001,,0)</f>
        <v>United States</v>
      </c>
      <c r="K213" t="str">
        <f>INDEX('Product Data'!$A$1:$G$49,MATCH('Order Data'!$F213,'Product Data'!$A$1:$A$49,0),MATCH('Order Data'!K$1,'Product Data'!$A$1:$G$1,0))</f>
        <v>Exc</v>
      </c>
      <c r="L213" t="str">
        <f>INDEX('Product Data'!$A$1:$G$49,MATCH('Order Data'!$F213,'Product Data'!$A$1:$A$49,0),MATCH('Order Data'!L$1,'Product Data'!$A$1:$G$1,0))</f>
        <v>L</v>
      </c>
      <c r="M213" s="4">
        <f>INDEX('Product Data'!$A$1:$G$49,MATCH('Order Data'!$F213,'Product Data'!$A$1:$A$49,0),MATCH('Order Data'!M$1,'Product Data'!$A$1:$G$1,0))</f>
        <v>0.5</v>
      </c>
      <c r="N213" s="5">
        <f>INDEX('Product Data'!$A$1:$G$49,MATCH('Order Data'!$F213,'Product Data'!$A$1:$A$49,0),MATCH('Order Data'!N$1,'Product Data'!$A$1:$G$1,0))</f>
        <v>8.91</v>
      </c>
      <c r="O213" s="5">
        <f t="shared" si="9"/>
        <v>53.46</v>
      </c>
      <c r="P213" t="str">
        <f t="shared" si="10"/>
        <v>Excelsa</v>
      </c>
      <c r="Q213" t="str">
        <f t="shared" si="11"/>
        <v>Light</v>
      </c>
      <c r="R213" t="str">
        <f>_xlfn.XLOOKUP(tbl_orders[[#This Row],[Customer ID]],'Customer Data'!$A$1:$A$1001,'Customer Data'!$H$1:$H$1001,,0)</f>
        <v>No</v>
      </c>
    </row>
    <row r="214" spans="1:18" x14ac:dyDescent="0.2">
      <c r="A214" s="2" t="s">
        <v>1279</v>
      </c>
      <c r="B214" s="2" t="str">
        <f>TEXT(tbl_orders[[#This Row],[Order Date]],"mmm")</f>
        <v>Mar</v>
      </c>
      <c r="C214" s="2" t="str">
        <f>TEXT(tbl_orders[[#This Row],[Order Date]],"yyyy")</f>
        <v>2020</v>
      </c>
      <c r="D214" s="3">
        <v>43921</v>
      </c>
      <c r="E214" s="2" t="s">
        <v>1280</v>
      </c>
      <c r="F214" t="s">
        <v>4280</v>
      </c>
      <c r="G214" s="2">
        <v>4</v>
      </c>
      <c r="H214" s="2" t="str">
        <f>_xlfn.XLOOKUP(E214,'Customer Data'!$A$1:$A$1001,'Customer Data'!$B$1:$B$1001,,0)</f>
        <v>Dael Camilletti</v>
      </c>
      <c r="I214" s="2" t="str">
        <f>IF(_xlfn.XLOOKUP(E214,'Customer Data'!$A$1:$A$1001,'Customer Data'!$C$1:$C$1001,,0)=0,"",_xlfn.XLOOKUP(E214,'Customer Data'!$A$1:$A$1001,'Customer Data'!$C$1:$C$1001,,0))</f>
        <v>dcamilletti5w@businesswire.com</v>
      </c>
      <c r="J214" s="2" t="str">
        <f>_xlfn.XLOOKUP(E214,'Customer Data'!$A$1:$A$1001,'Customer Data'!$F$1:$F$1001,,0)</f>
        <v>Brazil</v>
      </c>
      <c r="K214" t="str">
        <f>INDEX('Product Data'!$A$1:$G$49,MATCH('Order Data'!$F214,'Product Data'!$A$1:$A$49,0),MATCH('Order Data'!K$1,'Product Data'!$A$1:$G$1,0))</f>
        <v>Exc</v>
      </c>
      <c r="L214" t="str">
        <f>INDEX('Product Data'!$A$1:$G$49,MATCH('Order Data'!$F214,'Product Data'!$A$1:$A$49,0),MATCH('Order Data'!L$1,'Product Data'!$A$1:$G$1,0))</f>
        <v>D</v>
      </c>
      <c r="M214" s="4">
        <f>INDEX('Product Data'!$A$1:$G$49,MATCH('Order Data'!$F214,'Product Data'!$A$1:$A$49,0),MATCH('Order Data'!M$1,'Product Data'!$A$1:$G$1,0))</f>
        <v>0.2</v>
      </c>
      <c r="N214" s="5">
        <f>INDEX('Product Data'!$A$1:$G$49,MATCH('Order Data'!$F214,'Product Data'!$A$1:$A$49,0),MATCH('Order Data'!N$1,'Product Data'!$A$1:$G$1,0))</f>
        <v>3.645</v>
      </c>
      <c r="O214" s="5">
        <f t="shared" si="9"/>
        <v>14.58</v>
      </c>
      <c r="P214" t="str">
        <f t="shared" si="10"/>
        <v>Excelsa</v>
      </c>
      <c r="Q214" t="str">
        <f t="shared" si="11"/>
        <v>Dark</v>
      </c>
      <c r="R214" t="str">
        <f>_xlfn.XLOOKUP(tbl_orders[[#This Row],[Customer ID]],'Customer Data'!$A$1:$A$1001,'Customer Data'!$H$1:$H$1001,,0)</f>
        <v>Yes</v>
      </c>
    </row>
    <row r="215" spans="1:18" x14ac:dyDescent="0.2">
      <c r="A215" s="2" t="s">
        <v>1283</v>
      </c>
      <c r="B215" s="2" t="str">
        <f>TEXT(tbl_orders[[#This Row],[Order Date]],"mmm")</f>
        <v>Mar</v>
      </c>
      <c r="C215" s="2" t="str">
        <f>TEXT(tbl_orders[[#This Row],[Order Date]],"yyyy")</f>
        <v>2022</v>
      </c>
      <c r="D215" s="3">
        <v>44646</v>
      </c>
      <c r="E215" s="2" t="s">
        <v>1284</v>
      </c>
      <c r="F215" t="s">
        <v>4276</v>
      </c>
      <c r="G215" s="2">
        <v>2</v>
      </c>
      <c r="H215" s="2" t="str">
        <f>_xlfn.XLOOKUP(E215,'Customer Data'!$A$1:$A$1001,'Customer Data'!$B$1:$B$1001,,0)</f>
        <v>Emiline Galgey</v>
      </c>
      <c r="I215" s="2" t="str">
        <f>IF(_xlfn.XLOOKUP(E215,'Customer Data'!$A$1:$A$1001,'Customer Data'!$C$1:$C$1001,,0)=0,"",_xlfn.XLOOKUP(E215,'Customer Data'!$A$1:$A$1001,'Customer Data'!$C$1:$C$1001,,0))</f>
        <v>egalgey5x@wufoo.com</v>
      </c>
      <c r="J215" s="2" t="str">
        <f>_xlfn.XLOOKUP(E215,'Customer Data'!$A$1:$A$1001,'Customer Data'!$F$1:$F$1001,,0)</f>
        <v>United States</v>
      </c>
      <c r="K215" t="str">
        <f>INDEX('Product Data'!$A$1:$G$49,MATCH('Order Data'!$F215,'Product Data'!$A$1:$A$49,0),MATCH('Order Data'!K$1,'Product Data'!$A$1:$G$1,0))</f>
        <v>Rob</v>
      </c>
      <c r="L215" t="str">
        <f>INDEX('Product Data'!$A$1:$G$49,MATCH('Order Data'!$F215,'Product Data'!$A$1:$A$49,0),MATCH('Order Data'!L$1,'Product Data'!$A$1:$G$1,0))</f>
        <v>D</v>
      </c>
      <c r="M215" s="4">
        <f>INDEX('Product Data'!$A$1:$G$49,MATCH('Order Data'!$F215,'Product Data'!$A$1:$A$49,0),MATCH('Order Data'!M$1,'Product Data'!$A$1:$G$1,0))</f>
        <v>2.5</v>
      </c>
      <c r="N215" s="5">
        <f>INDEX('Product Data'!$A$1:$G$49,MATCH('Order Data'!$F215,'Product Data'!$A$1:$A$49,0),MATCH('Order Data'!N$1,'Product Data'!$A$1:$G$1,0))</f>
        <v>20.584999999999997</v>
      </c>
      <c r="O215" s="5">
        <f t="shared" si="9"/>
        <v>41.169999999999995</v>
      </c>
      <c r="P215" t="str">
        <f t="shared" si="10"/>
        <v>Robusta</v>
      </c>
      <c r="Q215" t="str">
        <f t="shared" si="11"/>
        <v>Dark</v>
      </c>
      <c r="R215" t="str">
        <f>_xlfn.XLOOKUP(tbl_orders[[#This Row],[Customer ID]],'Customer Data'!$A$1:$A$1001,'Customer Data'!$H$1:$H$1001,,0)</f>
        <v>No</v>
      </c>
    </row>
    <row r="216" spans="1:18" x14ac:dyDescent="0.2">
      <c r="A216" s="2" t="s">
        <v>1287</v>
      </c>
      <c r="B216" s="2" t="str">
        <f>TEXT(tbl_orders[[#This Row],[Order Date]],"mmm")</f>
        <v>Nov</v>
      </c>
      <c r="C216" s="2" t="str">
        <f>TEXT(tbl_orders[[#This Row],[Order Date]],"yyyy")</f>
        <v>2019</v>
      </c>
      <c r="D216" s="3">
        <v>43775</v>
      </c>
      <c r="E216" s="2" t="s">
        <v>1288</v>
      </c>
      <c r="F216" t="s">
        <v>4297</v>
      </c>
      <c r="G216" s="2">
        <v>2</v>
      </c>
      <c r="H216" s="2" t="str">
        <f>_xlfn.XLOOKUP(E216,'Customer Data'!$A$1:$A$1001,'Customer Data'!$B$1:$B$1001,,0)</f>
        <v>Murdock Hame</v>
      </c>
      <c r="I216" s="2" t="str">
        <f>IF(_xlfn.XLOOKUP(E216,'Customer Data'!$A$1:$A$1001,'Customer Data'!$C$1:$C$1001,,0)=0,"",_xlfn.XLOOKUP(E216,'Customer Data'!$A$1:$A$1001,'Customer Data'!$C$1:$C$1001,,0))</f>
        <v>mhame5y@newsvine.com</v>
      </c>
      <c r="J216" s="2" t="str">
        <f>_xlfn.XLOOKUP(E216,'Customer Data'!$A$1:$A$1001,'Customer Data'!$F$1:$F$1001,,0)</f>
        <v>Brazil</v>
      </c>
      <c r="K216" t="str">
        <f>INDEX('Product Data'!$A$1:$G$49,MATCH('Order Data'!$F216,'Product Data'!$A$1:$A$49,0),MATCH('Order Data'!K$1,'Product Data'!$A$1:$G$1,0))</f>
        <v>Lib</v>
      </c>
      <c r="L216" t="str">
        <f>INDEX('Product Data'!$A$1:$G$49,MATCH('Order Data'!$F216,'Product Data'!$A$1:$A$49,0),MATCH('Order Data'!L$1,'Product Data'!$A$1:$G$1,0))</f>
        <v>L</v>
      </c>
      <c r="M216" s="4">
        <f>INDEX('Product Data'!$A$1:$G$49,MATCH('Order Data'!$F216,'Product Data'!$A$1:$A$49,0),MATCH('Order Data'!M$1,'Product Data'!$A$1:$G$1,0))</f>
        <v>1</v>
      </c>
      <c r="N216" s="5">
        <f>INDEX('Product Data'!$A$1:$G$49,MATCH('Order Data'!$F216,'Product Data'!$A$1:$A$49,0),MATCH('Order Data'!N$1,'Product Data'!$A$1:$G$1,0))</f>
        <v>15.85</v>
      </c>
      <c r="O216" s="5">
        <f t="shared" si="9"/>
        <v>31.7</v>
      </c>
      <c r="P216" t="str">
        <f t="shared" si="10"/>
        <v>Liberica</v>
      </c>
      <c r="Q216" t="str">
        <f t="shared" si="11"/>
        <v>Light</v>
      </c>
      <c r="R216" t="str">
        <f>_xlfn.XLOOKUP(tbl_orders[[#This Row],[Customer ID]],'Customer Data'!$A$1:$A$1001,'Customer Data'!$H$1:$H$1001,,0)</f>
        <v>No</v>
      </c>
    </row>
    <row r="217" spans="1:18" x14ac:dyDescent="0.2">
      <c r="A217" s="2" t="s">
        <v>1292</v>
      </c>
      <c r="B217" s="2" t="str">
        <f>TEXT(tbl_orders[[#This Row],[Order Date]],"mmm")</f>
        <v>Dec</v>
      </c>
      <c r="C217" s="2" t="str">
        <f>TEXT(tbl_orders[[#This Row],[Order Date]],"yyyy")</f>
        <v>2019</v>
      </c>
      <c r="D217" s="3">
        <v>43829</v>
      </c>
      <c r="E217" s="2" t="s">
        <v>1293</v>
      </c>
      <c r="F217" t="s">
        <v>4277</v>
      </c>
      <c r="G217" s="2">
        <v>6</v>
      </c>
      <c r="H217" s="2" t="str">
        <f>_xlfn.XLOOKUP(E217,'Customer Data'!$A$1:$A$1001,'Customer Data'!$B$1:$B$1001,,0)</f>
        <v>Ilka Gurnee</v>
      </c>
      <c r="I217" s="2" t="str">
        <f>IF(_xlfn.XLOOKUP(E217,'Customer Data'!$A$1:$A$1001,'Customer Data'!$C$1:$C$1001,,0)=0,"",_xlfn.XLOOKUP(E217,'Customer Data'!$A$1:$A$1001,'Customer Data'!$C$1:$C$1001,,0))</f>
        <v>igurnee5z@usnews.com</v>
      </c>
      <c r="J217" s="2" t="str">
        <f>_xlfn.XLOOKUP(E217,'Customer Data'!$A$1:$A$1001,'Customer Data'!$F$1:$F$1001,,0)</f>
        <v>China</v>
      </c>
      <c r="K217" t="str">
        <f>INDEX('Product Data'!$A$1:$G$49,MATCH('Order Data'!$F217,'Product Data'!$A$1:$A$49,0),MATCH('Order Data'!K$1,'Product Data'!$A$1:$G$1,0))</f>
        <v>Lib</v>
      </c>
      <c r="L217" t="str">
        <f>INDEX('Product Data'!$A$1:$G$49,MATCH('Order Data'!$F217,'Product Data'!$A$1:$A$49,0),MATCH('Order Data'!L$1,'Product Data'!$A$1:$G$1,0))</f>
        <v>D</v>
      </c>
      <c r="M217" s="4">
        <f>INDEX('Product Data'!$A$1:$G$49,MATCH('Order Data'!$F217,'Product Data'!$A$1:$A$49,0),MATCH('Order Data'!M$1,'Product Data'!$A$1:$G$1,0))</f>
        <v>0.2</v>
      </c>
      <c r="N217" s="5">
        <f>INDEX('Product Data'!$A$1:$G$49,MATCH('Order Data'!$F217,'Product Data'!$A$1:$A$49,0),MATCH('Order Data'!N$1,'Product Data'!$A$1:$G$1,0))</f>
        <v>3.8849999999999998</v>
      </c>
      <c r="O217" s="5">
        <f t="shared" si="9"/>
        <v>23.31</v>
      </c>
      <c r="P217" t="str">
        <f t="shared" si="10"/>
        <v>Liberica</v>
      </c>
      <c r="Q217" t="str">
        <f t="shared" si="11"/>
        <v>Dark</v>
      </c>
      <c r="R217" t="str">
        <f>_xlfn.XLOOKUP(tbl_orders[[#This Row],[Customer ID]],'Customer Data'!$A$1:$A$1001,'Customer Data'!$H$1:$H$1001,,0)</f>
        <v>No</v>
      </c>
    </row>
    <row r="218" spans="1:18" x14ac:dyDescent="0.2">
      <c r="A218" s="2" t="s">
        <v>1296</v>
      </c>
      <c r="B218" s="2" t="str">
        <f>TEXT(tbl_orders[[#This Row],[Order Date]],"mmm")</f>
        <v>Oct</v>
      </c>
      <c r="C218" s="2" t="str">
        <f>TEXT(tbl_orders[[#This Row],[Order Date]],"yyyy")</f>
        <v>2021</v>
      </c>
      <c r="D218" s="3">
        <v>44470</v>
      </c>
      <c r="E218" s="2" t="s">
        <v>1297</v>
      </c>
      <c r="F218" t="s">
        <v>4289</v>
      </c>
      <c r="G218" s="2">
        <v>4</v>
      </c>
      <c r="H218" s="2" t="str">
        <f>_xlfn.XLOOKUP(E218,'Customer Data'!$A$1:$A$1001,'Customer Data'!$B$1:$B$1001,,0)</f>
        <v>Alfy Snowding</v>
      </c>
      <c r="I218" s="2" t="str">
        <f>IF(_xlfn.XLOOKUP(E218,'Customer Data'!$A$1:$A$1001,'Customer Data'!$C$1:$C$1001,,0)=0,"",_xlfn.XLOOKUP(E218,'Customer Data'!$A$1:$A$1001,'Customer Data'!$C$1:$C$1001,,0))</f>
        <v>asnowding60@comsenz.com</v>
      </c>
      <c r="J218" s="2" t="str">
        <f>_xlfn.XLOOKUP(E218,'Customer Data'!$A$1:$A$1001,'Customer Data'!$F$1:$F$1001,,0)</f>
        <v>United States</v>
      </c>
      <c r="K218" t="str">
        <f>INDEX('Product Data'!$A$1:$G$49,MATCH('Order Data'!$F218,'Product Data'!$A$1:$A$49,0),MATCH('Order Data'!K$1,'Product Data'!$A$1:$G$1,0))</f>
        <v>Lib</v>
      </c>
      <c r="L218" t="str">
        <f>INDEX('Product Data'!$A$1:$G$49,MATCH('Order Data'!$F218,'Product Data'!$A$1:$A$49,0),MATCH('Order Data'!L$1,'Product Data'!$A$1:$G$1,0))</f>
        <v>M</v>
      </c>
      <c r="M218" s="4">
        <f>INDEX('Product Data'!$A$1:$G$49,MATCH('Order Data'!$F218,'Product Data'!$A$1:$A$49,0),MATCH('Order Data'!M$1,'Product Data'!$A$1:$G$1,0))</f>
        <v>1</v>
      </c>
      <c r="N218" s="5">
        <f>INDEX('Product Data'!$A$1:$G$49,MATCH('Order Data'!$F218,'Product Data'!$A$1:$A$49,0),MATCH('Order Data'!N$1,'Product Data'!$A$1:$G$1,0))</f>
        <v>14.55</v>
      </c>
      <c r="O218" s="5">
        <f t="shared" si="9"/>
        <v>58.2</v>
      </c>
      <c r="P218" t="str">
        <f t="shared" si="10"/>
        <v>Liberica</v>
      </c>
      <c r="Q218" t="str">
        <f t="shared" si="11"/>
        <v>Medium</v>
      </c>
      <c r="R218" t="str">
        <f>_xlfn.XLOOKUP(tbl_orders[[#This Row],[Customer ID]],'Customer Data'!$A$1:$A$1001,'Customer Data'!$H$1:$H$1001,,0)</f>
        <v>Yes</v>
      </c>
    </row>
    <row r="219" spans="1:18" x14ac:dyDescent="0.2">
      <c r="A219" s="2" t="s">
        <v>1300</v>
      </c>
      <c r="B219" s="2" t="str">
        <f>TEXT(tbl_orders[[#This Row],[Order Date]],"mmm")</f>
        <v>Dec</v>
      </c>
      <c r="C219" s="2" t="str">
        <f>TEXT(tbl_orders[[#This Row],[Order Date]],"yyyy")</f>
        <v>2020</v>
      </c>
      <c r="D219" s="3">
        <v>44174</v>
      </c>
      <c r="E219" s="2" t="s">
        <v>1301</v>
      </c>
      <c r="F219" t="s">
        <v>4303</v>
      </c>
      <c r="G219" s="2">
        <v>4</v>
      </c>
      <c r="H219" s="2" t="str">
        <f>_xlfn.XLOOKUP(E219,'Customer Data'!$A$1:$A$1001,'Customer Data'!$B$1:$B$1001,,0)</f>
        <v>Godfry Poinsett</v>
      </c>
      <c r="I219" s="2" t="str">
        <f>IF(_xlfn.XLOOKUP(E219,'Customer Data'!$A$1:$A$1001,'Customer Data'!$C$1:$C$1001,,0)=0,"",_xlfn.XLOOKUP(E219,'Customer Data'!$A$1:$A$1001,'Customer Data'!$C$1:$C$1001,,0))</f>
        <v>gpoinsett61@berkeley.edu</v>
      </c>
      <c r="J219" s="2" t="str">
        <f>_xlfn.XLOOKUP(E219,'Customer Data'!$A$1:$A$1001,'Customer Data'!$F$1:$F$1001,,0)</f>
        <v>Brazil</v>
      </c>
      <c r="K219" t="str">
        <f>INDEX('Product Data'!$A$1:$G$49,MATCH('Order Data'!$F219,'Product Data'!$A$1:$A$49,0),MATCH('Order Data'!K$1,'Product Data'!$A$1:$G$1,0))</f>
        <v>Exc</v>
      </c>
      <c r="L219" t="str">
        <f>INDEX('Product Data'!$A$1:$G$49,MATCH('Order Data'!$F219,'Product Data'!$A$1:$A$49,0),MATCH('Order Data'!L$1,'Product Data'!$A$1:$G$1,0))</f>
        <v>L</v>
      </c>
      <c r="M219" s="4">
        <f>INDEX('Product Data'!$A$1:$G$49,MATCH('Order Data'!$F219,'Product Data'!$A$1:$A$49,0),MATCH('Order Data'!M$1,'Product Data'!$A$1:$G$1,0))</f>
        <v>0.5</v>
      </c>
      <c r="N219" s="5">
        <f>INDEX('Product Data'!$A$1:$G$49,MATCH('Order Data'!$F219,'Product Data'!$A$1:$A$49,0),MATCH('Order Data'!N$1,'Product Data'!$A$1:$G$1,0))</f>
        <v>8.91</v>
      </c>
      <c r="O219" s="5">
        <f t="shared" si="9"/>
        <v>35.64</v>
      </c>
      <c r="P219" t="str">
        <f t="shared" si="10"/>
        <v>Excelsa</v>
      </c>
      <c r="Q219" t="str">
        <f t="shared" si="11"/>
        <v>Light</v>
      </c>
      <c r="R219" t="str">
        <f>_xlfn.XLOOKUP(tbl_orders[[#This Row],[Customer ID]],'Customer Data'!$A$1:$A$1001,'Customer Data'!$H$1:$H$1001,,0)</f>
        <v>No</v>
      </c>
    </row>
    <row r="220" spans="1:18" x14ac:dyDescent="0.2">
      <c r="A220" s="2" t="s">
        <v>1304</v>
      </c>
      <c r="B220" s="2" t="str">
        <f>TEXT(tbl_orders[[#This Row],[Order Date]],"mmm")</f>
        <v>May</v>
      </c>
      <c r="C220" s="2" t="str">
        <f>TEXT(tbl_orders[[#This Row],[Order Date]],"yyyy")</f>
        <v>2021</v>
      </c>
      <c r="D220" s="3">
        <v>44317</v>
      </c>
      <c r="E220" s="2" t="s">
        <v>1305</v>
      </c>
      <c r="F220" t="s">
        <v>4282</v>
      </c>
      <c r="G220" s="2">
        <v>5</v>
      </c>
      <c r="H220" s="2" t="str">
        <f>_xlfn.XLOOKUP(E220,'Customer Data'!$A$1:$A$1001,'Customer Data'!$B$1:$B$1001,,0)</f>
        <v>Rem Furman</v>
      </c>
      <c r="I220" s="2" t="str">
        <f>IF(_xlfn.XLOOKUP(E220,'Customer Data'!$A$1:$A$1001,'Customer Data'!$C$1:$C$1001,,0)=0,"",_xlfn.XLOOKUP(E220,'Customer Data'!$A$1:$A$1001,'Customer Data'!$C$1:$C$1001,,0))</f>
        <v>rfurman62@t.co</v>
      </c>
      <c r="J220" s="2" t="str">
        <f>_xlfn.XLOOKUP(E220,'Customer Data'!$A$1:$A$1001,'Customer Data'!$F$1:$F$1001,,0)</f>
        <v>Brazil</v>
      </c>
      <c r="K220" t="str">
        <f>INDEX('Product Data'!$A$1:$G$49,MATCH('Order Data'!$F220,'Product Data'!$A$1:$A$49,0),MATCH('Order Data'!K$1,'Product Data'!$A$1:$G$1,0))</f>
        <v>Ara</v>
      </c>
      <c r="L220" t="str">
        <f>INDEX('Product Data'!$A$1:$G$49,MATCH('Order Data'!$F220,'Product Data'!$A$1:$A$49,0),MATCH('Order Data'!L$1,'Product Data'!$A$1:$G$1,0))</f>
        <v>M</v>
      </c>
      <c r="M220" s="4">
        <f>INDEX('Product Data'!$A$1:$G$49,MATCH('Order Data'!$F220,'Product Data'!$A$1:$A$49,0),MATCH('Order Data'!M$1,'Product Data'!$A$1:$G$1,0))</f>
        <v>1</v>
      </c>
      <c r="N220" s="5">
        <f>INDEX('Product Data'!$A$1:$G$49,MATCH('Order Data'!$F220,'Product Data'!$A$1:$A$49,0),MATCH('Order Data'!N$1,'Product Data'!$A$1:$G$1,0))</f>
        <v>11.25</v>
      </c>
      <c r="O220" s="5">
        <f t="shared" si="9"/>
        <v>56.25</v>
      </c>
      <c r="P220" t="str">
        <f t="shared" si="10"/>
        <v>Arabica</v>
      </c>
      <c r="Q220" t="str">
        <f t="shared" si="11"/>
        <v>Medium</v>
      </c>
      <c r="R220" t="str">
        <f>_xlfn.XLOOKUP(tbl_orders[[#This Row],[Customer ID]],'Customer Data'!$A$1:$A$1001,'Customer Data'!$H$1:$H$1001,,0)</f>
        <v>Yes</v>
      </c>
    </row>
    <row r="221" spans="1:18" x14ac:dyDescent="0.2">
      <c r="A221" s="2" t="s">
        <v>1308</v>
      </c>
      <c r="B221" s="2" t="str">
        <f>TEXT(tbl_orders[[#This Row],[Order Date]],"mmm")</f>
        <v>Aug</v>
      </c>
      <c r="C221" s="2" t="str">
        <f>TEXT(tbl_orders[[#This Row],[Order Date]],"yyyy")</f>
        <v>2022</v>
      </c>
      <c r="D221" s="3">
        <v>44777</v>
      </c>
      <c r="E221" s="2" t="s">
        <v>1309</v>
      </c>
      <c r="F221" t="s">
        <v>4305</v>
      </c>
      <c r="G221" s="2">
        <v>2</v>
      </c>
      <c r="H221" s="2" t="str">
        <f>_xlfn.XLOOKUP(E221,'Customer Data'!$A$1:$A$1001,'Customer Data'!$B$1:$B$1001,,0)</f>
        <v>Charis Crosier</v>
      </c>
      <c r="I221" s="2" t="str">
        <f>IF(_xlfn.XLOOKUP(E221,'Customer Data'!$A$1:$A$1001,'Customer Data'!$C$1:$C$1001,,0)=0,"",_xlfn.XLOOKUP(E221,'Customer Data'!$A$1:$A$1001,'Customer Data'!$C$1:$C$1001,,0))</f>
        <v>ccrosier63@xrea.com</v>
      </c>
      <c r="J221" s="2" t="str">
        <f>_xlfn.XLOOKUP(E221,'Customer Data'!$A$1:$A$1001,'Customer Data'!$F$1:$F$1001,,0)</f>
        <v>United States</v>
      </c>
      <c r="K221" t="str">
        <f>INDEX('Product Data'!$A$1:$G$49,MATCH('Order Data'!$F221,'Product Data'!$A$1:$A$49,0),MATCH('Order Data'!K$1,'Product Data'!$A$1:$G$1,0))</f>
        <v>Rob</v>
      </c>
      <c r="L221" t="str">
        <f>INDEX('Product Data'!$A$1:$G$49,MATCH('Order Data'!$F221,'Product Data'!$A$1:$A$49,0),MATCH('Order Data'!L$1,'Product Data'!$A$1:$G$1,0))</f>
        <v>L</v>
      </c>
      <c r="M221" s="4">
        <f>INDEX('Product Data'!$A$1:$G$49,MATCH('Order Data'!$F221,'Product Data'!$A$1:$A$49,0),MATCH('Order Data'!M$1,'Product Data'!$A$1:$G$1,0))</f>
        <v>0.2</v>
      </c>
      <c r="N221" s="5">
        <f>INDEX('Product Data'!$A$1:$G$49,MATCH('Order Data'!$F221,'Product Data'!$A$1:$A$49,0),MATCH('Order Data'!N$1,'Product Data'!$A$1:$G$1,0))</f>
        <v>3.5849999999999995</v>
      </c>
      <c r="O221" s="5">
        <f t="shared" si="9"/>
        <v>7.169999999999999</v>
      </c>
      <c r="P221" t="str">
        <f t="shared" si="10"/>
        <v>Robusta</v>
      </c>
      <c r="Q221" t="str">
        <f t="shared" si="11"/>
        <v>Light</v>
      </c>
      <c r="R221" t="str">
        <f>_xlfn.XLOOKUP(tbl_orders[[#This Row],[Customer ID]],'Customer Data'!$A$1:$A$1001,'Customer Data'!$H$1:$H$1001,,0)</f>
        <v>No</v>
      </c>
    </row>
    <row r="222" spans="1:18" x14ac:dyDescent="0.2">
      <c r="A222" s="2" t="s">
        <v>1308</v>
      </c>
      <c r="B222" s="2" t="str">
        <f>TEXT(tbl_orders[[#This Row],[Order Date]],"mmm")</f>
        <v>Aug</v>
      </c>
      <c r="C222" s="2" t="str">
        <f>TEXT(tbl_orders[[#This Row],[Order Date]],"yyyy")</f>
        <v>2022</v>
      </c>
      <c r="D222" s="3">
        <v>44777</v>
      </c>
      <c r="E222" s="2" t="s">
        <v>1309</v>
      </c>
      <c r="F222" t="s">
        <v>4301</v>
      </c>
      <c r="G222" s="2">
        <v>2</v>
      </c>
      <c r="H222" s="2" t="str">
        <f>_xlfn.XLOOKUP(E222,'Customer Data'!$A$1:$A$1001,'Customer Data'!$B$1:$B$1001,,0)</f>
        <v>Charis Crosier</v>
      </c>
      <c r="I222" s="2" t="str">
        <f>IF(_xlfn.XLOOKUP(E222,'Customer Data'!$A$1:$A$1001,'Customer Data'!$C$1:$C$1001,,0)=0,"",_xlfn.XLOOKUP(E222,'Customer Data'!$A$1:$A$1001,'Customer Data'!$C$1:$C$1001,,0))</f>
        <v>ccrosier63@xrea.com</v>
      </c>
      <c r="J222" s="2" t="str">
        <f>_xlfn.XLOOKUP(E222,'Customer Data'!$A$1:$A$1001,'Customer Data'!$F$1:$F$1001,,0)</f>
        <v>United States</v>
      </c>
      <c r="K222" t="str">
        <f>INDEX('Product Data'!$A$1:$G$49,MATCH('Order Data'!$F222,'Product Data'!$A$1:$A$49,0),MATCH('Order Data'!K$1,'Product Data'!$A$1:$G$1,0))</f>
        <v>Rob</v>
      </c>
      <c r="L222" t="str">
        <f>INDEX('Product Data'!$A$1:$G$49,MATCH('Order Data'!$F222,'Product Data'!$A$1:$A$49,0),MATCH('Order Data'!L$1,'Product Data'!$A$1:$G$1,0))</f>
        <v>M</v>
      </c>
      <c r="M222" s="4">
        <f>INDEX('Product Data'!$A$1:$G$49,MATCH('Order Data'!$F222,'Product Data'!$A$1:$A$49,0),MATCH('Order Data'!M$1,'Product Data'!$A$1:$G$1,0))</f>
        <v>0.2</v>
      </c>
      <c r="N222" s="5">
        <f>INDEX('Product Data'!$A$1:$G$49,MATCH('Order Data'!$F222,'Product Data'!$A$1:$A$49,0),MATCH('Order Data'!N$1,'Product Data'!$A$1:$G$1,0))</f>
        <v>2.9849999999999999</v>
      </c>
      <c r="O222" s="5">
        <f t="shared" si="9"/>
        <v>5.97</v>
      </c>
      <c r="P222" t="str">
        <f t="shared" si="10"/>
        <v>Robusta</v>
      </c>
      <c r="Q222" t="str">
        <f t="shared" si="11"/>
        <v>Medium</v>
      </c>
      <c r="R222" t="str">
        <f>_xlfn.XLOOKUP(tbl_orders[[#This Row],[Customer ID]],'Customer Data'!$A$1:$A$1001,'Customer Data'!$H$1:$H$1001,,0)</f>
        <v>No</v>
      </c>
    </row>
    <row r="223" spans="1:18" x14ac:dyDescent="0.2">
      <c r="A223" s="2" t="s">
        <v>1315</v>
      </c>
      <c r="B223" s="2" t="str">
        <f>TEXT(tbl_orders[[#This Row],[Order Date]],"mmm")</f>
        <v>Nov</v>
      </c>
      <c r="C223" s="2" t="str">
        <f>TEXT(tbl_orders[[#This Row],[Order Date]],"yyyy")</f>
        <v>2021</v>
      </c>
      <c r="D223" s="3">
        <v>44513</v>
      </c>
      <c r="E223" s="2" t="s">
        <v>1316</v>
      </c>
      <c r="F223" t="s">
        <v>4267</v>
      </c>
      <c r="G223" s="2">
        <v>6</v>
      </c>
      <c r="H223" s="2" t="str">
        <f>_xlfn.XLOOKUP(E223,'Customer Data'!$A$1:$A$1001,'Customer Data'!$B$1:$B$1001,,0)</f>
        <v>Lenka Rushmer</v>
      </c>
      <c r="I223" s="2" t="str">
        <f>IF(_xlfn.XLOOKUP(E223,'Customer Data'!$A$1:$A$1001,'Customer Data'!$C$1:$C$1001,,0)=0,"",_xlfn.XLOOKUP(E223,'Customer Data'!$A$1:$A$1001,'Customer Data'!$C$1:$C$1001,,0))</f>
        <v>lrushmer65@europa.eu</v>
      </c>
      <c r="J223" s="2" t="str">
        <f>_xlfn.XLOOKUP(E223,'Customer Data'!$A$1:$A$1001,'Customer Data'!$F$1:$F$1001,,0)</f>
        <v>United States</v>
      </c>
      <c r="K223" t="str">
        <f>INDEX('Product Data'!$A$1:$G$49,MATCH('Order Data'!$F223,'Product Data'!$A$1:$A$49,0),MATCH('Order Data'!K$1,'Product Data'!$A$1:$G$1,0))</f>
        <v>Ara</v>
      </c>
      <c r="L223" t="str">
        <f>INDEX('Product Data'!$A$1:$G$49,MATCH('Order Data'!$F223,'Product Data'!$A$1:$A$49,0),MATCH('Order Data'!L$1,'Product Data'!$A$1:$G$1,0))</f>
        <v>L</v>
      </c>
      <c r="M223" s="4">
        <f>INDEX('Product Data'!$A$1:$G$49,MATCH('Order Data'!$F223,'Product Data'!$A$1:$A$49,0),MATCH('Order Data'!M$1,'Product Data'!$A$1:$G$1,0))</f>
        <v>1</v>
      </c>
      <c r="N223" s="5">
        <f>INDEX('Product Data'!$A$1:$G$49,MATCH('Order Data'!$F223,'Product Data'!$A$1:$A$49,0),MATCH('Order Data'!N$1,'Product Data'!$A$1:$G$1,0))</f>
        <v>12.95</v>
      </c>
      <c r="O223" s="5">
        <f t="shared" si="9"/>
        <v>77.699999999999989</v>
      </c>
      <c r="P223" t="str">
        <f t="shared" si="10"/>
        <v>Arabica</v>
      </c>
      <c r="Q223" t="str">
        <f t="shared" si="11"/>
        <v>Light</v>
      </c>
      <c r="R223" t="str">
        <f>_xlfn.XLOOKUP(tbl_orders[[#This Row],[Customer ID]],'Customer Data'!$A$1:$A$1001,'Customer Data'!$H$1:$H$1001,,0)</f>
        <v>Yes</v>
      </c>
    </row>
    <row r="224" spans="1:18" x14ac:dyDescent="0.2">
      <c r="A224" s="2" t="s">
        <v>1319</v>
      </c>
      <c r="B224" s="2" t="str">
        <f>TEXT(tbl_orders[[#This Row],[Order Date]],"mmm")</f>
        <v>Sep</v>
      </c>
      <c r="C224" s="2" t="str">
        <f>TEXT(tbl_orders[[#This Row],[Order Date]],"yyyy")</f>
        <v>2020</v>
      </c>
      <c r="D224" s="3">
        <v>44090</v>
      </c>
      <c r="E224" s="2" t="s">
        <v>1320</v>
      </c>
      <c r="F224" t="s">
        <v>4296</v>
      </c>
      <c r="G224" s="2">
        <v>3</v>
      </c>
      <c r="H224" s="2" t="str">
        <f>_xlfn.XLOOKUP(E224,'Customer Data'!$A$1:$A$1001,'Customer Data'!$B$1:$B$1001,,0)</f>
        <v>Waneta Edinborough</v>
      </c>
      <c r="I224" s="2" t="str">
        <f>IF(_xlfn.XLOOKUP(E224,'Customer Data'!$A$1:$A$1001,'Customer Data'!$C$1:$C$1001,,0)=0,"",_xlfn.XLOOKUP(E224,'Customer Data'!$A$1:$A$1001,'Customer Data'!$C$1:$C$1001,,0))</f>
        <v>wedinborough66@github.io</v>
      </c>
      <c r="J224" s="2" t="str">
        <f>_xlfn.XLOOKUP(E224,'Customer Data'!$A$1:$A$1001,'Customer Data'!$F$1:$F$1001,,0)</f>
        <v>United States</v>
      </c>
      <c r="K224" t="str">
        <f>INDEX('Product Data'!$A$1:$G$49,MATCH('Order Data'!$F224,'Product Data'!$A$1:$A$49,0),MATCH('Order Data'!K$1,'Product Data'!$A$1:$G$1,0))</f>
        <v>Lib</v>
      </c>
      <c r="L224" t="str">
        <f>INDEX('Product Data'!$A$1:$G$49,MATCH('Order Data'!$F224,'Product Data'!$A$1:$A$49,0),MATCH('Order Data'!L$1,'Product Data'!$A$1:$G$1,0))</f>
        <v>D</v>
      </c>
      <c r="M224" s="4">
        <f>INDEX('Product Data'!$A$1:$G$49,MATCH('Order Data'!$F224,'Product Data'!$A$1:$A$49,0),MATCH('Order Data'!M$1,'Product Data'!$A$1:$G$1,0))</f>
        <v>0.5</v>
      </c>
      <c r="N224" s="5">
        <f>INDEX('Product Data'!$A$1:$G$49,MATCH('Order Data'!$F224,'Product Data'!$A$1:$A$49,0),MATCH('Order Data'!N$1,'Product Data'!$A$1:$G$1,0))</f>
        <v>7.77</v>
      </c>
      <c r="O224" s="5">
        <f t="shared" si="9"/>
        <v>23.31</v>
      </c>
      <c r="P224" t="str">
        <f t="shared" si="10"/>
        <v>Liberica</v>
      </c>
      <c r="Q224" t="str">
        <f t="shared" si="11"/>
        <v>Dark</v>
      </c>
      <c r="R224" t="str">
        <f>_xlfn.XLOOKUP(tbl_orders[[#This Row],[Customer ID]],'Customer Data'!$A$1:$A$1001,'Customer Data'!$H$1:$H$1001,,0)</f>
        <v>No</v>
      </c>
    </row>
    <row r="225" spans="1:18" x14ac:dyDescent="0.2">
      <c r="A225" s="2" t="s">
        <v>1323</v>
      </c>
      <c r="B225" s="2" t="str">
        <f>TEXT(tbl_orders[[#This Row],[Order Date]],"mmm")</f>
        <v>Oct</v>
      </c>
      <c r="C225" s="2" t="str">
        <f>TEXT(tbl_orders[[#This Row],[Order Date]],"yyyy")</f>
        <v>2020</v>
      </c>
      <c r="D225" s="3">
        <v>44109</v>
      </c>
      <c r="E225" s="2" t="s">
        <v>1324</v>
      </c>
      <c r="F225" t="s">
        <v>4298</v>
      </c>
      <c r="G225" s="2">
        <v>4</v>
      </c>
      <c r="H225" s="2" t="str">
        <f>_xlfn.XLOOKUP(E225,'Customer Data'!$A$1:$A$1001,'Customer Data'!$B$1:$B$1001,,0)</f>
        <v>Bobbe Piggott</v>
      </c>
      <c r="I225" s="2" t="str">
        <f>IF(_xlfn.XLOOKUP(E225,'Customer Data'!$A$1:$A$1001,'Customer Data'!$C$1:$C$1001,,0)=0,"",_xlfn.XLOOKUP(E225,'Customer Data'!$A$1:$A$1001,'Customer Data'!$C$1:$C$1001,,0))</f>
        <v/>
      </c>
      <c r="J225" s="2" t="str">
        <f>_xlfn.XLOOKUP(E225,'Customer Data'!$A$1:$A$1001,'Customer Data'!$F$1:$F$1001,,0)</f>
        <v>China</v>
      </c>
      <c r="K225" t="str">
        <f>INDEX('Product Data'!$A$1:$G$49,MATCH('Order Data'!$F225,'Product Data'!$A$1:$A$49,0),MATCH('Order Data'!K$1,'Product Data'!$A$1:$G$1,0))</f>
        <v>Exc</v>
      </c>
      <c r="L225" t="str">
        <f>INDEX('Product Data'!$A$1:$G$49,MATCH('Order Data'!$F225,'Product Data'!$A$1:$A$49,0),MATCH('Order Data'!L$1,'Product Data'!$A$1:$G$1,0))</f>
        <v>L</v>
      </c>
      <c r="M225" s="4">
        <f>INDEX('Product Data'!$A$1:$G$49,MATCH('Order Data'!$F225,'Product Data'!$A$1:$A$49,0),MATCH('Order Data'!M$1,'Product Data'!$A$1:$G$1,0))</f>
        <v>1</v>
      </c>
      <c r="N225" s="5">
        <f>INDEX('Product Data'!$A$1:$G$49,MATCH('Order Data'!$F225,'Product Data'!$A$1:$A$49,0),MATCH('Order Data'!N$1,'Product Data'!$A$1:$G$1,0))</f>
        <v>14.85</v>
      </c>
      <c r="O225" s="5">
        <f t="shared" si="9"/>
        <v>59.4</v>
      </c>
      <c r="P225" t="str">
        <f t="shared" si="10"/>
        <v>Excelsa</v>
      </c>
      <c r="Q225" t="str">
        <f t="shared" si="11"/>
        <v>Light</v>
      </c>
      <c r="R225" t="str">
        <f>_xlfn.XLOOKUP(tbl_orders[[#This Row],[Customer ID]],'Customer Data'!$A$1:$A$1001,'Customer Data'!$H$1:$H$1001,,0)</f>
        <v>Yes</v>
      </c>
    </row>
    <row r="226" spans="1:18" x14ac:dyDescent="0.2">
      <c r="A226" s="2" t="s">
        <v>1326</v>
      </c>
      <c r="B226" s="2" t="str">
        <f>TEXT(tbl_orders[[#This Row],[Order Date]],"mmm")</f>
        <v>Jan</v>
      </c>
      <c r="C226" s="2" t="str">
        <f>TEXT(tbl_orders[[#This Row],[Order Date]],"yyyy")</f>
        <v>2020</v>
      </c>
      <c r="D226" s="3">
        <v>43836</v>
      </c>
      <c r="E226" s="2" t="s">
        <v>1327</v>
      </c>
      <c r="F226" t="s">
        <v>4292</v>
      </c>
      <c r="G226" s="2">
        <v>4</v>
      </c>
      <c r="H226" s="2" t="str">
        <f>_xlfn.XLOOKUP(E226,'Customer Data'!$A$1:$A$1001,'Customer Data'!$B$1:$B$1001,,0)</f>
        <v>Ketty Bromehead</v>
      </c>
      <c r="I226" s="2" t="str">
        <f>IF(_xlfn.XLOOKUP(E226,'Customer Data'!$A$1:$A$1001,'Customer Data'!$C$1:$C$1001,,0)=0,"",_xlfn.XLOOKUP(E226,'Customer Data'!$A$1:$A$1001,'Customer Data'!$C$1:$C$1001,,0))</f>
        <v>kbromehead68@un.org</v>
      </c>
      <c r="J226" s="2" t="str">
        <f>_xlfn.XLOOKUP(E226,'Customer Data'!$A$1:$A$1001,'Customer Data'!$F$1:$F$1001,,0)</f>
        <v>United States</v>
      </c>
      <c r="K226" t="str">
        <f>INDEX('Product Data'!$A$1:$G$49,MATCH('Order Data'!$F226,'Product Data'!$A$1:$A$49,0),MATCH('Order Data'!K$1,'Product Data'!$A$1:$G$1,0))</f>
        <v>Lib</v>
      </c>
      <c r="L226" t="str">
        <f>INDEX('Product Data'!$A$1:$G$49,MATCH('Order Data'!$F226,'Product Data'!$A$1:$A$49,0),MATCH('Order Data'!L$1,'Product Data'!$A$1:$G$1,0))</f>
        <v>D</v>
      </c>
      <c r="M226" s="4">
        <f>INDEX('Product Data'!$A$1:$G$49,MATCH('Order Data'!$F226,'Product Data'!$A$1:$A$49,0),MATCH('Order Data'!M$1,'Product Data'!$A$1:$G$1,0))</f>
        <v>2.5</v>
      </c>
      <c r="N226" s="5">
        <f>INDEX('Product Data'!$A$1:$G$49,MATCH('Order Data'!$F226,'Product Data'!$A$1:$A$49,0),MATCH('Order Data'!N$1,'Product Data'!$A$1:$G$1,0))</f>
        <v>29.784999999999997</v>
      </c>
      <c r="O226" s="5">
        <f t="shared" si="9"/>
        <v>119.13999999999999</v>
      </c>
      <c r="P226" t="str">
        <f t="shared" si="10"/>
        <v>Liberica</v>
      </c>
      <c r="Q226" t="str">
        <f t="shared" si="11"/>
        <v>Dark</v>
      </c>
      <c r="R226" t="str">
        <f>_xlfn.XLOOKUP(tbl_orders[[#This Row],[Customer ID]],'Customer Data'!$A$1:$A$1001,'Customer Data'!$H$1:$H$1001,,0)</f>
        <v>Yes</v>
      </c>
    </row>
    <row r="227" spans="1:18" x14ac:dyDescent="0.2">
      <c r="A227" s="2" t="s">
        <v>1330</v>
      </c>
      <c r="B227" s="2" t="str">
        <f>TEXT(tbl_orders[[#This Row],[Order Date]],"mmm")</f>
        <v>May</v>
      </c>
      <c r="C227" s="2" t="str">
        <f>TEXT(tbl_orders[[#This Row],[Order Date]],"yyyy")</f>
        <v>2021</v>
      </c>
      <c r="D227" s="3">
        <v>44337</v>
      </c>
      <c r="E227" s="2" t="s">
        <v>1331</v>
      </c>
      <c r="F227" t="s">
        <v>4305</v>
      </c>
      <c r="G227" s="2">
        <v>4</v>
      </c>
      <c r="H227" s="2" t="str">
        <f>_xlfn.XLOOKUP(E227,'Customer Data'!$A$1:$A$1001,'Customer Data'!$B$1:$B$1001,,0)</f>
        <v>Elsbeth Westerman</v>
      </c>
      <c r="I227" s="2" t="str">
        <f>IF(_xlfn.XLOOKUP(E227,'Customer Data'!$A$1:$A$1001,'Customer Data'!$C$1:$C$1001,,0)=0,"",_xlfn.XLOOKUP(E227,'Customer Data'!$A$1:$A$1001,'Customer Data'!$C$1:$C$1001,,0))</f>
        <v>ewesterman69@si.edu</v>
      </c>
      <c r="J227" s="2" t="str">
        <f>_xlfn.XLOOKUP(E227,'Customer Data'!$A$1:$A$1001,'Customer Data'!$F$1:$F$1001,,0)</f>
        <v>Brazil</v>
      </c>
      <c r="K227" t="str">
        <f>INDEX('Product Data'!$A$1:$G$49,MATCH('Order Data'!$F227,'Product Data'!$A$1:$A$49,0),MATCH('Order Data'!K$1,'Product Data'!$A$1:$G$1,0))</f>
        <v>Rob</v>
      </c>
      <c r="L227" t="str">
        <f>INDEX('Product Data'!$A$1:$G$49,MATCH('Order Data'!$F227,'Product Data'!$A$1:$A$49,0),MATCH('Order Data'!L$1,'Product Data'!$A$1:$G$1,0))</f>
        <v>L</v>
      </c>
      <c r="M227" s="4">
        <f>INDEX('Product Data'!$A$1:$G$49,MATCH('Order Data'!$F227,'Product Data'!$A$1:$A$49,0),MATCH('Order Data'!M$1,'Product Data'!$A$1:$G$1,0))</f>
        <v>0.2</v>
      </c>
      <c r="N227" s="5">
        <f>INDEX('Product Data'!$A$1:$G$49,MATCH('Order Data'!$F227,'Product Data'!$A$1:$A$49,0),MATCH('Order Data'!N$1,'Product Data'!$A$1:$G$1,0))</f>
        <v>3.5849999999999995</v>
      </c>
      <c r="O227" s="5">
        <f t="shared" si="9"/>
        <v>14.339999999999998</v>
      </c>
      <c r="P227" t="str">
        <f t="shared" si="10"/>
        <v>Robusta</v>
      </c>
      <c r="Q227" t="str">
        <f t="shared" si="11"/>
        <v>Light</v>
      </c>
      <c r="R227" t="str">
        <f>_xlfn.XLOOKUP(tbl_orders[[#This Row],[Customer ID]],'Customer Data'!$A$1:$A$1001,'Customer Data'!$H$1:$H$1001,,0)</f>
        <v>No</v>
      </c>
    </row>
    <row r="228" spans="1:18" x14ac:dyDescent="0.2">
      <c r="A228" s="2" t="s">
        <v>1334</v>
      </c>
      <c r="B228" s="2" t="str">
        <f>TEXT(tbl_orders[[#This Row],[Order Date]],"mmm")</f>
        <v>Feb</v>
      </c>
      <c r="C228" s="2" t="str">
        <f>TEXT(tbl_orders[[#This Row],[Order Date]],"yyyy")</f>
        <v>2020</v>
      </c>
      <c r="D228" s="3">
        <v>43887</v>
      </c>
      <c r="E228" s="2" t="s">
        <v>1335</v>
      </c>
      <c r="F228" t="s">
        <v>4302</v>
      </c>
      <c r="G228" s="2">
        <v>5</v>
      </c>
      <c r="H228" s="2" t="str">
        <f>_xlfn.XLOOKUP(E228,'Customer Data'!$A$1:$A$1001,'Customer Data'!$B$1:$B$1001,,0)</f>
        <v>Anabelle Hutchens</v>
      </c>
      <c r="I228" s="2" t="str">
        <f>IF(_xlfn.XLOOKUP(E228,'Customer Data'!$A$1:$A$1001,'Customer Data'!$C$1:$C$1001,,0)=0,"",_xlfn.XLOOKUP(E228,'Customer Data'!$A$1:$A$1001,'Customer Data'!$C$1:$C$1001,,0))</f>
        <v>ahutchens6a@amazonaws.com</v>
      </c>
      <c r="J228" s="2" t="str">
        <f>_xlfn.XLOOKUP(E228,'Customer Data'!$A$1:$A$1001,'Customer Data'!$F$1:$F$1001,,0)</f>
        <v>United States</v>
      </c>
      <c r="K228" t="str">
        <f>INDEX('Product Data'!$A$1:$G$49,MATCH('Order Data'!$F228,'Product Data'!$A$1:$A$49,0),MATCH('Order Data'!K$1,'Product Data'!$A$1:$G$1,0))</f>
        <v>Ara</v>
      </c>
      <c r="L228" t="str">
        <f>INDEX('Product Data'!$A$1:$G$49,MATCH('Order Data'!$F228,'Product Data'!$A$1:$A$49,0),MATCH('Order Data'!L$1,'Product Data'!$A$1:$G$1,0))</f>
        <v>M</v>
      </c>
      <c r="M228" s="4">
        <f>INDEX('Product Data'!$A$1:$G$49,MATCH('Order Data'!$F228,'Product Data'!$A$1:$A$49,0),MATCH('Order Data'!M$1,'Product Data'!$A$1:$G$1,0))</f>
        <v>2.5</v>
      </c>
      <c r="N228" s="5">
        <f>INDEX('Product Data'!$A$1:$G$49,MATCH('Order Data'!$F228,'Product Data'!$A$1:$A$49,0),MATCH('Order Data'!N$1,'Product Data'!$A$1:$G$1,0))</f>
        <v>25.874999999999996</v>
      </c>
      <c r="O228" s="5">
        <f t="shared" si="9"/>
        <v>129.37499999999997</v>
      </c>
      <c r="P228" t="str">
        <f t="shared" si="10"/>
        <v>Arabica</v>
      </c>
      <c r="Q228" t="str">
        <f t="shared" si="11"/>
        <v>Medium</v>
      </c>
      <c r="R228" t="str">
        <f>_xlfn.XLOOKUP(tbl_orders[[#This Row],[Customer ID]],'Customer Data'!$A$1:$A$1001,'Customer Data'!$H$1:$H$1001,,0)</f>
        <v>No</v>
      </c>
    </row>
    <row r="229" spans="1:18" x14ac:dyDescent="0.2">
      <c r="A229" s="2" t="s">
        <v>1338</v>
      </c>
      <c r="B229" s="2" t="str">
        <f>TEXT(tbl_orders[[#This Row],[Order Date]],"mmm")</f>
        <v>Feb</v>
      </c>
      <c r="C229" s="2" t="str">
        <f>TEXT(tbl_orders[[#This Row],[Order Date]],"yyyy")</f>
        <v>2020</v>
      </c>
      <c r="D229" s="3">
        <v>43880</v>
      </c>
      <c r="E229" s="2" t="s">
        <v>1339</v>
      </c>
      <c r="F229" t="s">
        <v>4290</v>
      </c>
      <c r="G229" s="2">
        <v>6</v>
      </c>
      <c r="H229" s="2" t="str">
        <f>_xlfn.XLOOKUP(E229,'Customer Data'!$A$1:$A$1001,'Customer Data'!$B$1:$B$1001,,0)</f>
        <v>Noak Wyvill</v>
      </c>
      <c r="I229" s="2" t="str">
        <f>IF(_xlfn.XLOOKUP(E229,'Customer Data'!$A$1:$A$1001,'Customer Data'!$C$1:$C$1001,,0)=0,"",_xlfn.XLOOKUP(E229,'Customer Data'!$A$1:$A$1001,'Customer Data'!$C$1:$C$1001,,0))</f>
        <v>nwyvill6b@naver.com</v>
      </c>
      <c r="J229" s="2" t="str">
        <f>_xlfn.XLOOKUP(E229,'Customer Data'!$A$1:$A$1001,'Customer Data'!$F$1:$F$1001,,0)</f>
        <v>China</v>
      </c>
      <c r="K229" t="str">
        <f>INDEX('Product Data'!$A$1:$G$49,MATCH('Order Data'!$F229,'Product Data'!$A$1:$A$49,0),MATCH('Order Data'!K$1,'Product Data'!$A$1:$G$1,0))</f>
        <v>Rob</v>
      </c>
      <c r="L229" t="str">
        <f>INDEX('Product Data'!$A$1:$G$49,MATCH('Order Data'!$F229,'Product Data'!$A$1:$A$49,0),MATCH('Order Data'!L$1,'Product Data'!$A$1:$G$1,0))</f>
        <v>D</v>
      </c>
      <c r="M229" s="4">
        <f>INDEX('Product Data'!$A$1:$G$49,MATCH('Order Data'!$F229,'Product Data'!$A$1:$A$49,0),MATCH('Order Data'!M$1,'Product Data'!$A$1:$G$1,0))</f>
        <v>0.2</v>
      </c>
      <c r="N229" s="5">
        <f>INDEX('Product Data'!$A$1:$G$49,MATCH('Order Data'!$F229,'Product Data'!$A$1:$A$49,0),MATCH('Order Data'!N$1,'Product Data'!$A$1:$G$1,0))</f>
        <v>2.6849999999999996</v>
      </c>
      <c r="O229" s="5">
        <f t="shared" si="9"/>
        <v>16.11</v>
      </c>
      <c r="P229" t="str">
        <f t="shared" si="10"/>
        <v>Robusta</v>
      </c>
      <c r="Q229" t="str">
        <f t="shared" si="11"/>
        <v>Dark</v>
      </c>
      <c r="R229" t="str">
        <f>_xlfn.XLOOKUP(tbl_orders[[#This Row],[Customer ID]],'Customer Data'!$A$1:$A$1001,'Customer Data'!$H$1:$H$1001,,0)</f>
        <v>Yes</v>
      </c>
    </row>
    <row r="230" spans="1:18" x14ac:dyDescent="0.2">
      <c r="A230" s="2" t="s">
        <v>1342</v>
      </c>
      <c r="B230" s="2" t="str">
        <f>TEXT(tbl_orders[[#This Row],[Order Date]],"mmm")</f>
        <v>Jun</v>
      </c>
      <c r="C230" s="2" t="str">
        <f>TEXT(tbl_orders[[#This Row],[Order Date]],"yyyy")</f>
        <v>2021</v>
      </c>
      <c r="D230" s="3">
        <v>44376</v>
      </c>
      <c r="E230" s="2" t="s">
        <v>1343</v>
      </c>
      <c r="F230" t="s">
        <v>4305</v>
      </c>
      <c r="G230" s="2">
        <v>5</v>
      </c>
      <c r="H230" s="2" t="str">
        <f>_xlfn.XLOOKUP(E230,'Customer Data'!$A$1:$A$1001,'Customer Data'!$B$1:$B$1001,,0)</f>
        <v>Beltran Mathon</v>
      </c>
      <c r="I230" s="2" t="str">
        <f>IF(_xlfn.XLOOKUP(E230,'Customer Data'!$A$1:$A$1001,'Customer Data'!$C$1:$C$1001,,0)=0,"",_xlfn.XLOOKUP(E230,'Customer Data'!$A$1:$A$1001,'Customer Data'!$C$1:$C$1001,,0))</f>
        <v>bmathon6c@barnesandnoble.com</v>
      </c>
      <c r="J230" s="2" t="str">
        <f>_xlfn.XLOOKUP(E230,'Customer Data'!$A$1:$A$1001,'Customer Data'!$F$1:$F$1001,,0)</f>
        <v>United States</v>
      </c>
      <c r="K230" t="str">
        <f>INDEX('Product Data'!$A$1:$G$49,MATCH('Order Data'!$F230,'Product Data'!$A$1:$A$49,0),MATCH('Order Data'!K$1,'Product Data'!$A$1:$G$1,0))</f>
        <v>Rob</v>
      </c>
      <c r="L230" t="str">
        <f>INDEX('Product Data'!$A$1:$G$49,MATCH('Order Data'!$F230,'Product Data'!$A$1:$A$49,0),MATCH('Order Data'!L$1,'Product Data'!$A$1:$G$1,0))</f>
        <v>L</v>
      </c>
      <c r="M230" s="4">
        <f>INDEX('Product Data'!$A$1:$G$49,MATCH('Order Data'!$F230,'Product Data'!$A$1:$A$49,0),MATCH('Order Data'!M$1,'Product Data'!$A$1:$G$1,0))</f>
        <v>0.2</v>
      </c>
      <c r="N230" s="5">
        <f>INDEX('Product Data'!$A$1:$G$49,MATCH('Order Data'!$F230,'Product Data'!$A$1:$A$49,0),MATCH('Order Data'!N$1,'Product Data'!$A$1:$G$1,0))</f>
        <v>3.5849999999999995</v>
      </c>
      <c r="O230" s="5">
        <f t="shared" si="9"/>
        <v>17.924999999999997</v>
      </c>
      <c r="P230" t="str">
        <f t="shared" si="10"/>
        <v>Robusta</v>
      </c>
      <c r="Q230" t="str">
        <f t="shared" si="11"/>
        <v>Light</v>
      </c>
      <c r="R230" t="str">
        <f>_xlfn.XLOOKUP(tbl_orders[[#This Row],[Customer ID]],'Customer Data'!$A$1:$A$1001,'Customer Data'!$H$1:$H$1001,,0)</f>
        <v>No</v>
      </c>
    </row>
    <row r="231" spans="1:18" x14ac:dyDescent="0.2">
      <c r="A231" s="2" t="s">
        <v>1346</v>
      </c>
      <c r="B231" s="2" t="str">
        <f>TEXT(tbl_orders[[#This Row],[Order Date]],"mmm")</f>
        <v>Mar</v>
      </c>
      <c r="C231" s="2" t="str">
        <f>TEXT(tbl_orders[[#This Row],[Order Date]],"yyyy")</f>
        <v>2021</v>
      </c>
      <c r="D231" s="3">
        <v>44282</v>
      </c>
      <c r="E231" s="2" t="s">
        <v>1347</v>
      </c>
      <c r="F231" t="s">
        <v>4286</v>
      </c>
      <c r="G231" s="2">
        <v>2</v>
      </c>
      <c r="H231" s="2" t="str">
        <f>_xlfn.XLOOKUP(E231,'Customer Data'!$A$1:$A$1001,'Customer Data'!$B$1:$B$1001,,0)</f>
        <v>Kristos Streight</v>
      </c>
      <c r="I231" s="2" t="str">
        <f>IF(_xlfn.XLOOKUP(E231,'Customer Data'!$A$1:$A$1001,'Customer Data'!$C$1:$C$1001,,0)=0,"",_xlfn.XLOOKUP(E231,'Customer Data'!$A$1:$A$1001,'Customer Data'!$C$1:$C$1001,,0))</f>
        <v>kstreight6d@about.com</v>
      </c>
      <c r="J231" s="2" t="str">
        <f>_xlfn.XLOOKUP(E231,'Customer Data'!$A$1:$A$1001,'Customer Data'!$F$1:$F$1001,,0)</f>
        <v>China</v>
      </c>
      <c r="K231" t="str">
        <f>INDEX('Product Data'!$A$1:$G$49,MATCH('Order Data'!$F231,'Product Data'!$A$1:$A$49,0),MATCH('Order Data'!K$1,'Product Data'!$A$1:$G$1,0))</f>
        <v>Lib</v>
      </c>
      <c r="L231" t="str">
        <f>INDEX('Product Data'!$A$1:$G$49,MATCH('Order Data'!$F231,'Product Data'!$A$1:$A$49,0),MATCH('Order Data'!L$1,'Product Data'!$A$1:$G$1,0))</f>
        <v>M</v>
      </c>
      <c r="M231" s="4">
        <f>INDEX('Product Data'!$A$1:$G$49,MATCH('Order Data'!$F231,'Product Data'!$A$1:$A$49,0),MATCH('Order Data'!M$1,'Product Data'!$A$1:$G$1,0))</f>
        <v>0.2</v>
      </c>
      <c r="N231" s="5">
        <f>INDEX('Product Data'!$A$1:$G$49,MATCH('Order Data'!$F231,'Product Data'!$A$1:$A$49,0),MATCH('Order Data'!N$1,'Product Data'!$A$1:$G$1,0))</f>
        <v>4.3650000000000002</v>
      </c>
      <c r="O231" s="5">
        <f t="shared" si="9"/>
        <v>8.73</v>
      </c>
      <c r="P231" t="str">
        <f t="shared" si="10"/>
        <v>Liberica</v>
      </c>
      <c r="Q231" t="str">
        <f t="shared" si="11"/>
        <v>Medium</v>
      </c>
      <c r="R231" t="str">
        <f>_xlfn.XLOOKUP(tbl_orders[[#This Row],[Customer ID]],'Customer Data'!$A$1:$A$1001,'Customer Data'!$H$1:$H$1001,,0)</f>
        <v>No</v>
      </c>
    </row>
    <row r="232" spans="1:18" x14ac:dyDescent="0.2">
      <c r="A232" s="2" t="s">
        <v>1350</v>
      </c>
      <c r="B232" s="2" t="str">
        <f>TEXT(tbl_orders[[#This Row],[Order Date]],"mmm")</f>
        <v>Oct</v>
      </c>
      <c r="C232" s="2" t="str">
        <f>TEXT(tbl_orders[[#This Row],[Order Date]],"yyyy")</f>
        <v>2021</v>
      </c>
      <c r="D232" s="3">
        <v>44496</v>
      </c>
      <c r="E232" s="2" t="s">
        <v>1351</v>
      </c>
      <c r="F232" t="s">
        <v>4302</v>
      </c>
      <c r="G232" s="2">
        <v>2</v>
      </c>
      <c r="H232" s="2" t="str">
        <f>_xlfn.XLOOKUP(E232,'Customer Data'!$A$1:$A$1001,'Customer Data'!$B$1:$B$1001,,0)</f>
        <v>Portie Cutchie</v>
      </c>
      <c r="I232" s="2" t="str">
        <f>IF(_xlfn.XLOOKUP(E232,'Customer Data'!$A$1:$A$1001,'Customer Data'!$C$1:$C$1001,,0)=0,"",_xlfn.XLOOKUP(E232,'Customer Data'!$A$1:$A$1001,'Customer Data'!$C$1:$C$1001,,0))</f>
        <v>pcutchie6e@globo.com</v>
      </c>
      <c r="J232" s="2" t="str">
        <f>_xlfn.XLOOKUP(E232,'Customer Data'!$A$1:$A$1001,'Customer Data'!$F$1:$F$1001,,0)</f>
        <v>Brazil</v>
      </c>
      <c r="K232" t="str">
        <f>INDEX('Product Data'!$A$1:$G$49,MATCH('Order Data'!$F232,'Product Data'!$A$1:$A$49,0),MATCH('Order Data'!K$1,'Product Data'!$A$1:$G$1,0))</f>
        <v>Ara</v>
      </c>
      <c r="L232" t="str">
        <f>INDEX('Product Data'!$A$1:$G$49,MATCH('Order Data'!$F232,'Product Data'!$A$1:$A$49,0),MATCH('Order Data'!L$1,'Product Data'!$A$1:$G$1,0))</f>
        <v>M</v>
      </c>
      <c r="M232" s="4">
        <f>INDEX('Product Data'!$A$1:$G$49,MATCH('Order Data'!$F232,'Product Data'!$A$1:$A$49,0),MATCH('Order Data'!M$1,'Product Data'!$A$1:$G$1,0))</f>
        <v>2.5</v>
      </c>
      <c r="N232" s="5">
        <f>INDEX('Product Data'!$A$1:$G$49,MATCH('Order Data'!$F232,'Product Data'!$A$1:$A$49,0),MATCH('Order Data'!N$1,'Product Data'!$A$1:$G$1,0))</f>
        <v>25.874999999999996</v>
      </c>
      <c r="O232" s="5">
        <f t="shared" si="9"/>
        <v>51.749999999999993</v>
      </c>
      <c r="P232" t="str">
        <f t="shared" si="10"/>
        <v>Arabica</v>
      </c>
      <c r="Q232" t="str">
        <f t="shared" si="11"/>
        <v>Medium</v>
      </c>
      <c r="R232" t="str">
        <f>_xlfn.XLOOKUP(tbl_orders[[#This Row],[Customer ID]],'Customer Data'!$A$1:$A$1001,'Customer Data'!$H$1:$H$1001,,0)</f>
        <v>No</v>
      </c>
    </row>
    <row r="233" spans="1:18" x14ac:dyDescent="0.2">
      <c r="A233" s="2" t="s">
        <v>1354</v>
      </c>
      <c r="B233" s="2" t="str">
        <f>TEXT(tbl_orders[[#This Row],[Order Date]],"mmm")</f>
        <v>Jun</v>
      </c>
      <c r="C233" s="2" t="str">
        <f>TEXT(tbl_orders[[#This Row],[Order Date]],"yyyy")</f>
        <v>2019</v>
      </c>
      <c r="D233" s="3">
        <v>43628</v>
      </c>
      <c r="E233" s="2" t="s">
        <v>1355</v>
      </c>
      <c r="F233" t="s">
        <v>4286</v>
      </c>
      <c r="G233" s="2">
        <v>2</v>
      </c>
      <c r="H233" s="2" t="str">
        <f>_xlfn.XLOOKUP(E233,'Customer Data'!$A$1:$A$1001,'Customer Data'!$B$1:$B$1001,,0)</f>
        <v>Sinclare Edsell</v>
      </c>
      <c r="I233" s="2" t="str">
        <f>IF(_xlfn.XLOOKUP(E233,'Customer Data'!$A$1:$A$1001,'Customer Data'!$C$1:$C$1001,,0)=0,"",_xlfn.XLOOKUP(E233,'Customer Data'!$A$1:$A$1001,'Customer Data'!$C$1:$C$1001,,0))</f>
        <v/>
      </c>
      <c r="J233" s="2" t="str">
        <f>_xlfn.XLOOKUP(E233,'Customer Data'!$A$1:$A$1001,'Customer Data'!$F$1:$F$1001,,0)</f>
        <v>United States</v>
      </c>
      <c r="K233" t="str">
        <f>INDEX('Product Data'!$A$1:$G$49,MATCH('Order Data'!$F233,'Product Data'!$A$1:$A$49,0),MATCH('Order Data'!K$1,'Product Data'!$A$1:$G$1,0))</f>
        <v>Lib</v>
      </c>
      <c r="L233" t="str">
        <f>INDEX('Product Data'!$A$1:$G$49,MATCH('Order Data'!$F233,'Product Data'!$A$1:$A$49,0),MATCH('Order Data'!L$1,'Product Data'!$A$1:$G$1,0))</f>
        <v>M</v>
      </c>
      <c r="M233" s="4">
        <f>INDEX('Product Data'!$A$1:$G$49,MATCH('Order Data'!$F233,'Product Data'!$A$1:$A$49,0),MATCH('Order Data'!M$1,'Product Data'!$A$1:$G$1,0))</f>
        <v>0.2</v>
      </c>
      <c r="N233" s="5">
        <f>INDEX('Product Data'!$A$1:$G$49,MATCH('Order Data'!$F233,'Product Data'!$A$1:$A$49,0),MATCH('Order Data'!N$1,'Product Data'!$A$1:$G$1,0))</f>
        <v>4.3650000000000002</v>
      </c>
      <c r="O233" s="5">
        <f t="shared" si="9"/>
        <v>8.73</v>
      </c>
      <c r="P233" t="str">
        <f t="shared" si="10"/>
        <v>Liberica</v>
      </c>
      <c r="Q233" t="str">
        <f t="shared" si="11"/>
        <v>Medium</v>
      </c>
      <c r="R233" t="str">
        <f>_xlfn.XLOOKUP(tbl_orders[[#This Row],[Customer ID]],'Customer Data'!$A$1:$A$1001,'Customer Data'!$H$1:$H$1001,,0)</f>
        <v>Yes</v>
      </c>
    </row>
    <row r="234" spans="1:18" x14ac:dyDescent="0.2">
      <c r="A234" s="2" t="s">
        <v>1357</v>
      </c>
      <c r="B234" s="2" t="str">
        <f>TEXT(tbl_orders[[#This Row],[Order Date]],"mmm")</f>
        <v>Jun</v>
      </c>
      <c r="C234" s="2" t="str">
        <f>TEXT(tbl_orders[[#This Row],[Order Date]],"yyyy")</f>
        <v>2020</v>
      </c>
      <c r="D234" s="3">
        <v>44010</v>
      </c>
      <c r="E234" s="2" t="s">
        <v>1358</v>
      </c>
      <c r="F234" t="s">
        <v>4272</v>
      </c>
      <c r="G234" s="2">
        <v>5</v>
      </c>
      <c r="H234" s="2" t="str">
        <f>_xlfn.XLOOKUP(E234,'Customer Data'!$A$1:$A$1001,'Customer Data'!$B$1:$B$1001,,0)</f>
        <v>Conny Gheraldi</v>
      </c>
      <c r="I234" s="2" t="str">
        <f>IF(_xlfn.XLOOKUP(E234,'Customer Data'!$A$1:$A$1001,'Customer Data'!$C$1:$C$1001,,0)=0,"",_xlfn.XLOOKUP(E234,'Customer Data'!$A$1:$A$1001,'Customer Data'!$C$1:$C$1001,,0))</f>
        <v>cgheraldi6g@opera.com</v>
      </c>
      <c r="J234" s="2" t="str">
        <f>_xlfn.XLOOKUP(E234,'Customer Data'!$A$1:$A$1001,'Customer Data'!$F$1:$F$1001,,0)</f>
        <v>China</v>
      </c>
      <c r="K234" t="str">
        <f>INDEX('Product Data'!$A$1:$G$49,MATCH('Order Data'!$F234,'Product Data'!$A$1:$A$49,0),MATCH('Order Data'!K$1,'Product Data'!$A$1:$G$1,0))</f>
        <v>Lib</v>
      </c>
      <c r="L234" t="str">
        <f>INDEX('Product Data'!$A$1:$G$49,MATCH('Order Data'!$F234,'Product Data'!$A$1:$A$49,0),MATCH('Order Data'!L$1,'Product Data'!$A$1:$G$1,0))</f>
        <v>L</v>
      </c>
      <c r="M234" s="4">
        <f>INDEX('Product Data'!$A$1:$G$49,MATCH('Order Data'!$F234,'Product Data'!$A$1:$A$49,0),MATCH('Order Data'!M$1,'Product Data'!$A$1:$G$1,0))</f>
        <v>0.2</v>
      </c>
      <c r="N234" s="5">
        <f>INDEX('Product Data'!$A$1:$G$49,MATCH('Order Data'!$F234,'Product Data'!$A$1:$A$49,0),MATCH('Order Data'!N$1,'Product Data'!$A$1:$G$1,0))</f>
        <v>4.7549999999999999</v>
      </c>
      <c r="O234" s="5">
        <f t="shared" si="9"/>
        <v>23.774999999999999</v>
      </c>
      <c r="P234" t="str">
        <f t="shared" si="10"/>
        <v>Liberica</v>
      </c>
      <c r="Q234" t="str">
        <f t="shared" si="11"/>
        <v>Light</v>
      </c>
      <c r="R234" t="str">
        <f>_xlfn.XLOOKUP(tbl_orders[[#This Row],[Customer ID]],'Customer Data'!$A$1:$A$1001,'Customer Data'!$H$1:$H$1001,,0)</f>
        <v>No</v>
      </c>
    </row>
    <row r="235" spans="1:18" x14ac:dyDescent="0.2">
      <c r="A235" s="2" t="s">
        <v>1361</v>
      </c>
      <c r="B235" s="2" t="str">
        <f>TEXT(tbl_orders[[#This Row],[Order Date]],"mmm")</f>
        <v>Mar</v>
      </c>
      <c r="C235" s="2" t="str">
        <f>TEXT(tbl_orders[[#This Row],[Order Date]],"yyyy")</f>
        <v>2021</v>
      </c>
      <c r="D235" s="3">
        <v>44278</v>
      </c>
      <c r="E235" s="2" t="s">
        <v>1362</v>
      </c>
      <c r="F235" t="s">
        <v>4283</v>
      </c>
      <c r="G235" s="2">
        <v>5</v>
      </c>
      <c r="H235" s="2" t="str">
        <f>_xlfn.XLOOKUP(E235,'Customer Data'!$A$1:$A$1001,'Customer Data'!$B$1:$B$1001,,0)</f>
        <v>Beryle Kenwell</v>
      </c>
      <c r="I235" s="2" t="str">
        <f>IF(_xlfn.XLOOKUP(E235,'Customer Data'!$A$1:$A$1001,'Customer Data'!$C$1:$C$1001,,0)=0,"",_xlfn.XLOOKUP(E235,'Customer Data'!$A$1:$A$1001,'Customer Data'!$C$1:$C$1001,,0))</f>
        <v>bkenwell6h@over-blog.com</v>
      </c>
      <c r="J235" s="2" t="str">
        <f>_xlfn.XLOOKUP(E235,'Customer Data'!$A$1:$A$1001,'Customer Data'!$F$1:$F$1001,,0)</f>
        <v>United States</v>
      </c>
      <c r="K235" t="str">
        <f>INDEX('Product Data'!$A$1:$G$49,MATCH('Order Data'!$F235,'Product Data'!$A$1:$A$49,0),MATCH('Order Data'!K$1,'Product Data'!$A$1:$G$1,0))</f>
        <v>Exc</v>
      </c>
      <c r="L235" t="str">
        <f>INDEX('Product Data'!$A$1:$G$49,MATCH('Order Data'!$F235,'Product Data'!$A$1:$A$49,0),MATCH('Order Data'!L$1,'Product Data'!$A$1:$G$1,0))</f>
        <v>M</v>
      </c>
      <c r="M235" s="4">
        <f>INDEX('Product Data'!$A$1:$G$49,MATCH('Order Data'!$F235,'Product Data'!$A$1:$A$49,0),MATCH('Order Data'!M$1,'Product Data'!$A$1:$G$1,0))</f>
        <v>0.2</v>
      </c>
      <c r="N235" s="5">
        <f>INDEX('Product Data'!$A$1:$G$49,MATCH('Order Data'!$F235,'Product Data'!$A$1:$A$49,0),MATCH('Order Data'!N$1,'Product Data'!$A$1:$G$1,0))</f>
        <v>4.125</v>
      </c>
      <c r="O235" s="5">
        <f t="shared" si="9"/>
        <v>20.625</v>
      </c>
      <c r="P235" t="str">
        <f t="shared" si="10"/>
        <v>Excelsa</v>
      </c>
      <c r="Q235" t="str">
        <f t="shared" si="11"/>
        <v>Medium</v>
      </c>
      <c r="R235" t="str">
        <f>_xlfn.XLOOKUP(tbl_orders[[#This Row],[Customer ID]],'Customer Data'!$A$1:$A$1001,'Customer Data'!$H$1:$H$1001,,0)</f>
        <v>No</v>
      </c>
    </row>
    <row r="236" spans="1:18" x14ac:dyDescent="0.2">
      <c r="A236" s="2" t="s">
        <v>1365</v>
      </c>
      <c r="B236" s="2" t="str">
        <f>TEXT(tbl_orders[[#This Row],[Order Date]],"mmm")</f>
        <v>Feb</v>
      </c>
      <c r="C236" s="2" t="str">
        <f>TEXT(tbl_orders[[#This Row],[Order Date]],"yyyy")</f>
        <v>2022</v>
      </c>
      <c r="D236" s="3">
        <v>44602</v>
      </c>
      <c r="E236" s="2" t="s">
        <v>1366</v>
      </c>
      <c r="F236" t="s">
        <v>4291</v>
      </c>
      <c r="G236" s="2">
        <v>2</v>
      </c>
      <c r="H236" s="2" t="str">
        <f>_xlfn.XLOOKUP(E236,'Customer Data'!$A$1:$A$1001,'Customer Data'!$B$1:$B$1001,,0)</f>
        <v>Tomas Sutty</v>
      </c>
      <c r="I236" s="2" t="str">
        <f>IF(_xlfn.XLOOKUP(E236,'Customer Data'!$A$1:$A$1001,'Customer Data'!$C$1:$C$1001,,0)=0,"",_xlfn.XLOOKUP(E236,'Customer Data'!$A$1:$A$1001,'Customer Data'!$C$1:$C$1001,,0))</f>
        <v>tsutty6i@google.es</v>
      </c>
      <c r="J236" s="2" t="str">
        <f>_xlfn.XLOOKUP(E236,'Customer Data'!$A$1:$A$1001,'Customer Data'!$F$1:$F$1001,,0)</f>
        <v>China</v>
      </c>
      <c r="K236" t="str">
        <f>INDEX('Product Data'!$A$1:$G$49,MATCH('Order Data'!$F236,'Product Data'!$A$1:$A$49,0),MATCH('Order Data'!K$1,'Product Data'!$A$1:$G$1,0))</f>
        <v>Lib</v>
      </c>
      <c r="L236" t="str">
        <f>INDEX('Product Data'!$A$1:$G$49,MATCH('Order Data'!$F236,'Product Data'!$A$1:$A$49,0),MATCH('Order Data'!L$1,'Product Data'!$A$1:$G$1,0))</f>
        <v>L</v>
      </c>
      <c r="M236" s="4">
        <f>INDEX('Product Data'!$A$1:$G$49,MATCH('Order Data'!$F236,'Product Data'!$A$1:$A$49,0),MATCH('Order Data'!M$1,'Product Data'!$A$1:$G$1,0))</f>
        <v>2.5</v>
      </c>
      <c r="N236" s="5">
        <f>INDEX('Product Data'!$A$1:$G$49,MATCH('Order Data'!$F236,'Product Data'!$A$1:$A$49,0),MATCH('Order Data'!N$1,'Product Data'!$A$1:$G$1,0))</f>
        <v>36.454999999999998</v>
      </c>
      <c r="O236" s="5">
        <f t="shared" si="9"/>
        <v>72.91</v>
      </c>
      <c r="P236" t="str">
        <f t="shared" si="10"/>
        <v>Liberica</v>
      </c>
      <c r="Q236" t="str">
        <f t="shared" si="11"/>
        <v>Light</v>
      </c>
      <c r="R236" t="str">
        <f>_xlfn.XLOOKUP(tbl_orders[[#This Row],[Customer ID]],'Customer Data'!$A$1:$A$1001,'Customer Data'!$H$1:$H$1001,,0)</f>
        <v>No</v>
      </c>
    </row>
    <row r="237" spans="1:18" x14ac:dyDescent="0.2">
      <c r="A237" s="2" t="s">
        <v>1369</v>
      </c>
      <c r="B237" s="2" t="str">
        <f>TEXT(tbl_orders[[#This Row],[Order Date]],"mmm")</f>
        <v>Apr</v>
      </c>
      <c r="C237" s="2" t="str">
        <f>TEXT(tbl_orders[[#This Row],[Order Date]],"yyyy")</f>
        <v>2019</v>
      </c>
      <c r="D237" s="3">
        <v>43571</v>
      </c>
      <c r="E237" s="2" t="s">
        <v>1370</v>
      </c>
      <c r="F237" t="s">
        <v>4291</v>
      </c>
      <c r="G237" s="2">
        <v>5</v>
      </c>
      <c r="H237" s="2" t="str">
        <f>_xlfn.XLOOKUP(E237,'Customer Data'!$A$1:$A$1001,'Customer Data'!$B$1:$B$1001,,0)</f>
        <v>Samuele Ales0</v>
      </c>
      <c r="I237" s="2" t="str">
        <f>IF(_xlfn.XLOOKUP(E237,'Customer Data'!$A$1:$A$1001,'Customer Data'!$C$1:$C$1001,,0)=0,"",_xlfn.XLOOKUP(E237,'Customer Data'!$A$1:$A$1001,'Customer Data'!$C$1:$C$1001,,0))</f>
        <v/>
      </c>
      <c r="J237" s="2" t="str">
        <f>_xlfn.XLOOKUP(E237,'Customer Data'!$A$1:$A$1001,'Customer Data'!$F$1:$F$1001,,0)</f>
        <v>Brazil</v>
      </c>
      <c r="K237" t="str">
        <f>INDEX('Product Data'!$A$1:$G$49,MATCH('Order Data'!$F237,'Product Data'!$A$1:$A$49,0),MATCH('Order Data'!K$1,'Product Data'!$A$1:$G$1,0))</f>
        <v>Lib</v>
      </c>
      <c r="L237" t="str">
        <f>INDEX('Product Data'!$A$1:$G$49,MATCH('Order Data'!$F237,'Product Data'!$A$1:$A$49,0),MATCH('Order Data'!L$1,'Product Data'!$A$1:$G$1,0))</f>
        <v>L</v>
      </c>
      <c r="M237" s="4">
        <f>INDEX('Product Data'!$A$1:$G$49,MATCH('Order Data'!$F237,'Product Data'!$A$1:$A$49,0),MATCH('Order Data'!M$1,'Product Data'!$A$1:$G$1,0))</f>
        <v>2.5</v>
      </c>
      <c r="N237" s="5">
        <f>INDEX('Product Data'!$A$1:$G$49,MATCH('Order Data'!$F237,'Product Data'!$A$1:$A$49,0),MATCH('Order Data'!N$1,'Product Data'!$A$1:$G$1,0))</f>
        <v>36.454999999999998</v>
      </c>
      <c r="O237" s="5">
        <f t="shared" si="9"/>
        <v>182.27499999999998</v>
      </c>
      <c r="P237" t="str">
        <f t="shared" si="10"/>
        <v>Liberica</v>
      </c>
      <c r="Q237" t="str">
        <f t="shared" si="11"/>
        <v>Light</v>
      </c>
      <c r="R237" t="str">
        <f>_xlfn.XLOOKUP(tbl_orders[[#This Row],[Customer ID]],'Customer Data'!$A$1:$A$1001,'Customer Data'!$H$1:$H$1001,,0)</f>
        <v>No</v>
      </c>
    </row>
    <row r="238" spans="1:18" x14ac:dyDescent="0.2">
      <c r="A238" s="2" t="s">
        <v>1372</v>
      </c>
      <c r="B238" s="2" t="str">
        <f>TEXT(tbl_orders[[#This Row],[Order Date]],"mmm")</f>
        <v>Feb</v>
      </c>
      <c r="C238" s="2" t="str">
        <f>TEXT(tbl_orders[[#This Row],[Order Date]],"yyyy")</f>
        <v>2020</v>
      </c>
      <c r="D238" s="3">
        <v>43873</v>
      </c>
      <c r="E238" s="2" t="s">
        <v>1373</v>
      </c>
      <c r="F238" t="s">
        <v>4292</v>
      </c>
      <c r="G238" s="2">
        <v>3</v>
      </c>
      <c r="H238" s="2" t="str">
        <f>_xlfn.XLOOKUP(E238,'Customer Data'!$A$1:$A$1001,'Customer Data'!$B$1:$B$1001,,0)</f>
        <v>Carlie Harce</v>
      </c>
      <c r="I238" s="2" t="str">
        <f>IF(_xlfn.XLOOKUP(E238,'Customer Data'!$A$1:$A$1001,'Customer Data'!$C$1:$C$1001,,0)=0,"",_xlfn.XLOOKUP(E238,'Customer Data'!$A$1:$A$1001,'Customer Data'!$C$1:$C$1001,,0))</f>
        <v>charce6k@cafepress.com</v>
      </c>
      <c r="J238" s="2" t="str">
        <f>_xlfn.XLOOKUP(E238,'Customer Data'!$A$1:$A$1001,'Customer Data'!$F$1:$F$1001,,0)</f>
        <v>Brazil</v>
      </c>
      <c r="K238" t="str">
        <f>INDEX('Product Data'!$A$1:$G$49,MATCH('Order Data'!$F238,'Product Data'!$A$1:$A$49,0),MATCH('Order Data'!K$1,'Product Data'!$A$1:$G$1,0))</f>
        <v>Lib</v>
      </c>
      <c r="L238" t="str">
        <f>INDEX('Product Data'!$A$1:$G$49,MATCH('Order Data'!$F238,'Product Data'!$A$1:$A$49,0),MATCH('Order Data'!L$1,'Product Data'!$A$1:$G$1,0))</f>
        <v>D</v>
      </c>
      <c r="M238" s="4">
        <f>INDEX('Product Data'!$A$1:$G$49,MATCH('Order Data'!$F238,'Product Data'!$A$1:$A$49,0),MATCH('Order Data'!M$1,'Product Data'!$A$1:$G$1,0))</f>
        <v>2.5</v>
      </c>
      <c r="N238" s="5">
        <f>INDEX('Product Data'!$A$1:$G$49,MATCH('Order Data'!$F238,'Product Data'!$A$1:$A$49,0),MATCH('Order Data'!N$1,'Product Data'!$A$1:$G$1,0))</f>
        <v>29.784999999999997</v>
      </c>
      <c r="O238" s="5">
        <f t="shared" si="9"/>
        <v>89.35499999999999</v>
      </c>
      <c r="P238" t="str">
        <f t="shared" si="10"/>
        <v>Liberica</v>
      </c>
      <c r="Q238" t="str">
        <f t="shared" si="11"/>
        <v>Dark</v>
      </c>
      <c r="R238" t="str">
        <f>_xlfn.XLOOKUP(tbl_orders[[#This Row],[Customer ID]],'Customer Data'!$A$1:$A$1001,'Customer Data'!$H$1:$H$1001,,0)</f>
        <v>No</v>
      </c>
    </row>
    <row r="239" spans="1:18" x14ac:dyDescent="0.2">
      <c r="A239" s="2" t="s">
        <v>1376</v>
      </c>
      <c r="B239" s="2" t="str">
        <f>TEXT(tbl_orders[[#This Row],[Order Date]],"mmm")</f>
        <v>Jan</v>
      </c>
      <c r="C239" s="2" t="str">
        <f>TEXT(tbl_orders[[#This Row],[Order Date]],"yyyy")</f>
        <v>2022</v>
      </c>
      <c r="D239" s="3">
        <v>44563</v>
      </c>
      <c r="E239" s="2" t="s">
        <v>1377</v>
      </c>
      <c r="F239" t="s">
        <v>4305</v>
      </c>
      <c r="G239" s="2">
        <v>2</v>
      </c>
      <c r="H239" s="2" t="str">
        <f>_xlfn.XLOOKUP(E239,'Customer Data'!$A$1:$A$1001,'Customer Data'!$B$1:$B$1001,,0)</f>
        <v>Craggy Bril</v>
      </c>
      <c r="I239" s="2" t="str">
        <f>IF(_xlfn.XLOOKUP(E239,'Customer Data'!$A$1:$A$1001,'Customer Data'!$C$1:$C$1001,,0)=0,"",_xlfn.XLOOKUP(E239,'Customer Data'!$A$1:$A$1001,'Customer Data'!$C$1:$C$1001,,0))</f>
        <v/>
      </c>
      <c r="J239" s="2" t="str">
        <f>_xlfn.XLOOKUP(E239,'Customer Data'!$A$1:$A$1001,'Customer Data'!$F$1:$F$1001,,0)</f>
        <v>United States</v>
      </c>
      <c r="K239" t="str">
        <f>INDEX('Product Data'!$A$1:$G$49,MATCH('Order Data'!$F239,'Product Data'!$A$1:$A$49,0),MATCH('Order Data'!K$1,'Product Data'!$A$1:$G$1,0))</f>
        <v>Rob</v>
      </c>
      <c r="L239" t="str">
        <f>INDEX('Product Data'!$A$1:$G$49,MATCH('Order Data'!$F239,'Product Data'!$A$1:$A$49,0),MATCH('Order Data'!L$1,'Product Data'!$A$1:$G$1,0))</f>
        <v>L</v>
      </c>
      <c r="M239" s="4">
        <f>INDEX('Product Data'!$A$1:$G$49,MATCH('Order Data'!$F239,'Product Data'!$A$1:$A$49,0),MATCH('Order Data'!M$1,'Product Data'!$A$1:$G$1,0))</f>
        <v>0.2</v>
      </c>
      <c r="N239" s="5">
        <f>INDEX('Product Data'!$A$1:$G$49,MATCH('Order Data'!$F239,'Product Data'!$A$1:$A$49,0),MATCH('Order Data'!N$1,'Product Data'!$A$1:$G$1,0))</f>
        <v>3.5849999999999995</v>
      </c>
      <c r="O239" s="5">
        <f t="shared" si="9"/>
        <v>7.169999999999999</v>
      </c>
      <c r="P239" t="str">
        <f t="shared" si="10"/>
        <v>Robusta</v>
      </c>
      <c r="Q239" t="str">
        <f t="shared" si="11"/>
        <v>Light</v>
      </c>
      <c r="R239" t="str">
        <f>_xlfn.XLOOKUP(tbl_orders[[#This Row],[Customer ID]],'Customer Data'!$A$1:$A$1001,'Customer Data'!$H$1:$H$1001,,0)</f>
        <v>Yes</v>
      </c>
    </row>
    <row r="240" spans="1:18" x14ac:dyDescent="0.2">
      <c r="A240" s="2" t="s">
        <v>1379</v>
      </c>
      <c r="B240" s="2" t="str">
        <f>TEXT(tbl_orders[[#This Row],[Order Date]],"mmm")</f>
        <v>Dec</v>
      </c>
      <c r="C240" s="2" t="str">
        <f>TEXT(tbl_orders[[#This Row],[Order Date]],"yyyy")</f>
        <v>2020</v>
      </c>
      <c r="D240" s="3">
        <v>44172</v>
      </c>
      <c r="E240" s="2" t="s">
        <v>1380</v>
      </c>
      <c r="F240" t="s">
        <v>4278</v>
      </c>
      <c r="G240" s="2">
        <v>2</v>
      </c>
      <c r="H240" s="2" t="str">
        <f>_xlfn.XLOOKUP(E240,'Customer Data'!$A$1:$A$1001,'Customer Data'!$B$1:$B$1001,,0)</f>
        <v>Friederike Drysdale</v>
      </c>
      <c r="I240" s="2" t="str">
        <f>IF(_xlfn.XLOOKUP(E240,'Customer Data'!$A$1:$A$1001,'Customer Data'!$C$1:$C$1001,,0)=0,"",_xlfn.XLOOKUP(E240,'Customer Data'!$A$1:$A$1001,'Customer Data'!$C$1:$C$1001,,0))</f>
        <v>fdrysdale6m@symantec.com</v>
      </c>
      <c r="J240" s="2" t="str">
        <f>_xlfn.XLOOKUP(E240,'Customer Data'!$A$1:$A$1001,'Customer Data'!$F$1:$F$1001,,0)</f>
        <v>United States</v>
      </c>
      <c r="K240" t="str">
        <f>INDEX('Product Data'!$A$1:$G$49,MATCH('Order Data'!$F240,'Product Data'!$A$1:$A$49,0),MATCH('Order Data'!K$1,'Product Data'!$A$1:$G$1,0))</f>
        <v>Rob</v>
      </c>
      <c r="L240" t="str">
        <f>INDEX('Product Data'!$A$1:$G$49,MATCH('Order Data'!$F240,'Product Data'!$A$1:$A$49,0),MATCH('Order Data'!L$1,'Product Data'!$A$1:$G$1,0))</f>
        <v>M</v>
      </c>
      <c r="M240" s="4">
        <f>INDEX('Product Data'!$A$1:$G$49,MATCH('Order Data'!$F240,'Product Data'!$A$1:$A$49,0),MATCH('Order Data'!M$1,'Product Data'!$A$1:$G$1,0))</f>
        <v>2.5</v>
      </c>
      <c r="N240" s="5">
        <f>INDEX('Product Data'!$A$1:$G$49,MATCH('Order Data'!$F240,'Product Data'!$A$1:$A$49,0),MATCH('Order Data'!N$1,'Product Data'!$A$1:$G$1,0))</f>
        <v>22.884999999999998</v>
      </c>
      <c r="O240" s="5">
        <f t="shared" si="9"/>
        <v>45.769999999999996</v>
      </c>
      <c r="P240" t="str">
        <f t="shared" si="10"/>
        <v>Robusta</v>
      </c>
      <c r="Q240" t="str">
        <f t="shared" si="11"/>
        <v>Medium</v>
      </c>
      <c r="R240" t="str">
        <f>_xlfn.XLOOKUP(tbl_orders[[#This Row],[Customer ID]],'Customer Data'!$A$1:$A$1001,'Customer Data'!$H$1:$H$1001,,0)</f>
        <v>Yes</v>
      </c>
    </row>
    <row r="241" spans="1:18" x14ac:dyDescent="0.2">
      <c r="A241" s="2" t="s">
        <v>1383</v>
      </c>
      <c r="B241" s="2" t="str">
        <f>TEXT(tbl_orders[[#This Row],[Order Date]],"mmm")</f>
        <v>Feb</v>
      </c>
      <c r="C241" s="2" t="str">
        <f>TEXT(tbl_orders[[#This Row],[Order Date]],"yyyy")</f>
        <v>2020</v>
      </c>
      <c r="D241" s="3">
        <v>43881</v>
      </c>
      <c r="E241" s="2" t="s">
        <v>1384</v>
      </c>
      <c r="F241" t="s">
        <v>4298</v>
      </c>
      <c r="G241" s="2">
        <v>4</v>
      </c>
      <c r="H241" s="2" t="str">
        <f>_xlfn.XLOOKUP(E241,'Customer Data'!$A$1:$A$1001,'Customer Data'!$B$1:$B$1001,,0)</f>
        <v>Devon Magowan</v>
      </c>
      <c r="I241" s="2" t="str">
        <f>IF(_xlfn.XLOOKUP(E241,'Customer Data'!$A$1:$A$1001,'Customer Data'!$C$1:$C$1001,,0)=0,"",_xlfn.XLOOKUP(E241,'Customer Data'!$A$1:$A$1001,'Customer Data'!$C$1:$C$1001,,0))</f>
        <v>dmagowan6n@fc2.com</v>
      </c>
      <c r="J241" s="2" t="str">
        <f>_xlfn.XLOOKUP(E241,'Customer Data'!$A$1:$A$1001,'Customer Data'!$F$1:$F$1001,,0)</f>
        <v>China</v>
      </c>
      <c r="K241" t="str">
        <f>INDEX('Product Data'!$A$1:$G$49,MATCH('Order Data'!$F241,'Product Data'!$A$1:$A$49,0),MATCH('Order Data'!K$1,'Product Data'!$A$1:$G$1,0))</f>
        <v>Exc</v>
      </c>
      <c r="L241" t="str">
        <f>INDEX('Product Data'!$A$1:$G$49,MATCH('Order Data'!$F241,'Product Data'!$A$1:$A$49,0),MATCH('Order Data'!L$1,'Product Data'!$A$1:$G$1,0))</f>
        <v>L</v>
      </c>
      <c r="M241" s="4">
        <f>INDEX('Product Data'!$A$1:$G$49,MATCH('Order Data'!$F241,'Product Data'!$A$1:$A$49,0),MATCH('Order Data'!M$1,'Product Data'!$A$1:$G$1,0))</f>
        <v>1</v>
      </c>
      <c r="N241" s="5">
        <f>INDEX('Product Data'!$A$1:$G$49,MATCH('Order Data'!$F241,'Product Data'!$A$1:$A$49,0),MATCH('Order Data'!N$1,'Product Data'!$A$1:$G$1,0))</f>
        <v>14.85</v>
      </c>
      <c r="O241" s="5">
        <f t="shared" si="9"/>
        <v>59.4</v>
      </c>
      <c r="P241" t="str">
        <f t="shared" si="10"/>
        <v>Excelsa</v>
      </c>
      <c r="Q241" t="str">
        <f t="shared" si="11"/>
        <v>Light</v>
      </c>
      <c r="R241" t="str">
        <f>_xlfn.XLOOKUP(tbl_orders[[#This Row],[Customer ID]],'Customer Data'!$A$1:$A$1001,'Customer Data'!$H$1:$H$1001,,0)</f>
        <v>No</v>
      </c>
    </row>
    <row r="242" spans="1:18" x14ac:dyDescent="0.2">
      <c r="A242" s="2" t="s">
        <v>1387</v>
      </c>
      <c r="B242" s="2" t="str">
        <f>TEXT(tbl_orders[[#This Row],[Order Date]],"mmm")</f>
        <v>Jun</v>
      </c>
      <c r="C242" s="2" t="str">
        <f>TEXT(tbl_orders[[#This Row],[Order Date]],"yyyy")</f>
        <v>2020</v>
      </c>
      <c r="D242" s="3">
        <v>43993</v>
      </c>
      <c r="E242" s="2" t="s">
        <v>1388</v>
      </c>
      <c r="F242" t="s">
        <v>4302</v>
      </c>
      <c r="G242" s="2">
        <v>6</v>
      </c>
      <c r="H242" s="2" t="str">
        <f>_xlfn.XLOOKUP(E242,'Customer Data'!$A$1:$A$1001,'Customer Data'!$B$1:$B$1001,,0)</f>
        <v>Codi Littrell</v>
      </c>
      <c r="I242" s="2" t="str">
        <f>IF(_xlfn.XLOOKUP(E242,'Customer Data'!$A$1:$A$1001,'Customer Data'!$C$1:$C$1001,,0)=0,"",_xlfn.XLOOKUP(E242,'Customer Data'!$A$1:$A$1001,'Customer Data'!$C$1:$C$1001,,0))</f>
        <v/>
      </c>
      <c r="J242" s="2" t="str">
        <f>_xlfn.XLOOKUP(E242,'Customer Data'!$A$1:$A$1001,'Customer Data'!$F$1:$F$1001,,0)</f>
        <v>Brazil</v>
      </c>
      <c r="K242" t="str">
        <f>INDEX('Product Data'!$A$1:$G$49,MATCH('Order Data'!$F242,'Product Data'!$A$1:$A$49,0),MATCH('Order Data'!K$1,'Product Data'!$A$1:$G$1,0))</f>
        <v>Ara</v>
      </c>
      <c r="L242" t="str">
        <f>INDEX('Product Data'!$A$1:$G$49,MATCH('Order Data'!$F242,'Product Data'!$A$1:$A$49,0),MATCH('Order Data'!L$1,'Product Data'!$A$1:$G$1,0))</f>
        <v>M</v>
      </c>
      <c r="M242" s="4">
        <f>INDEX('Product Data'!$A$1:$G$49,MATCH('Order Data'!$F242,'Product Data'!$A$1:$A$49,0),MATCH('Order Data'!M$1,'Product Data'!$A$1:$G$1,0))</f>
        <v>2.5</v>
      </c>
      <c r="N242" s="5">
        <f>INDEX('Product Data'!$A$1:$G$49,MATCH('Order Data'!$F242,'Product Data'!$A$1:$A$49,0),MATCH('Order Data'!N$1,'Product Data'!$A$1:$G$1,0))</f>
        <v>25.874999999999996</v>
      </c>
      <c r="O242" s="5">
        <f t="shared" si="9"/>
        <v>155.24999999999997</v>
      </c>
      <c r="P242" t="str">
        <f t="shared" si="10"/>
        <v>Arabica</v>
      </c>
      <c r="Q242" t="str">
        <f t="shared" si="11"/>
        <v>Medium</v>
      </c>
      <c r="R242" t="str">
        <f>_xlfn.XLOOKUP(tbl_orders[[#This Row],[Customer ID]],'Customer Data'!$A$1:$A$1001,'Customer Data'!$H$1:$H$1001,,0)</f>
        <v>Yes</v>
      </c>
    </row>
    <row r="243" spans="1:18" x14ac:dyDescent="0.2">
      <c r="A243" s="2" t="s">
        <v>1390</v>
      </c>
      <c r="B243" s="2" t="str">
        <f>TEXT(tbl_orders[[#This Row],[Order Date]],"mmm")</f>
        <v>Sep</v>
      </c>
      <c r="C243" s="2" t="str">
        <f>TEXT(tbl_orders[[#This Row],[Order Date]],"yyyy")</f>
        <v>2020</v>
      </c>
      <c r="D243" s="3">
        <v>44082</v>
      </c>
      <c r="E243" s="2" t="s">
        <v>1391</v>
      </c>
      <c r="F243" t="s">
        <v>4278</v>
      </c>
      <c r="G243" s="2">
        <v>2</v>
      </c>
      <c r="H243" s="2" t="str">
        <f>_xlfn.XLOOKUP(E243,'Customer Data'!$A$1:$A$1001,'Customer Data'!$B$1:$B$1001,,0)</f>
        <v>Christel Speak</v>
      </c>
      <c r="I243" s="2" t="str">
        <f>IF(_xlfn.XLOOKUP(E243,'Customer Data'!$A$1:$A$1001,'Customer Data'!$C$1:$C$1001,,0)=0,"",_xlfn.XLOOKUP(E243,'Customer Data'!$A$1:$A$1001,'Customer Data'!$C$1:$C$1001,,0))</f>
        <v/>
      </c>
      <c r="J243" s="2" t="str">
        <f>_xlfn.XLOOKUP(E243,'Customer Data'!$A$1:$A$1001,'Customer Data'!$F$1:$F$1001,,0)</f>
        <v>United States</v>
      </c>
      <c r="K243" t="str">
        <f>INDEX('Product Data'!$A$1:$G$49,MATCH('Order Data'!$F243,'Product Data'!$A$1:$A$49,0),MATCH('Order Data'!K$1,'Product Data'!$A$1:$G$1,0))</f>
        <v>Rob</v>
      </c>
      <c r="L243" t="str">
        <f>INDEX('Product Data'!$A$1:$G$49,MATCH('Order Data'!$F243,'Product Data'!$A$1:$A$49,0),MATCH('Order Data'!L$1,'Product Data'!$A$1:$G$1,0))</f>
        <v>M</v>
      </c>
      <c r="M243" s="4">
        <f>INDEX('Product Data'!$A$1:$G$49,MATCH('Order Data'!$F243,'Product Data'!$A$1:$A$49,0),MATCH('Order Data'!M$1,'Product Data'!$A$1:$G$1,0))</f>
        <v>2.5</v>
      </c>
      <c r="N243" s="5">
        <f>INDEX('Product Data'!$A$1:$G$49,MATCH('Order Data'!$F243,'Product Data'!$A$1:$A$49,0),MATCH('Order Data'!N$1,'Product Data'!$A$1:$G$1,0))</f>
        <v>22.884999999999998</v>
      </c>
      <c r="O243" s="5">
        <f t="shared" si="9"/>
        <v>45.769999999999996</v>
      </c>
      <c r="P243" t="str">
        <f t="shared" si="10"/>
        <v>Robusta</v>
      </c>
      <c r="Q243" t="str">
        <f t="shared" si="11"/>
        <v>Medium</v>
      </c>
      <c r="R243" t="str">
        <f>_xlfn.XLOOKUP(tbl_orders[[#This Row],[Customer ID]],'Customer Data'!$A$1:$A$1001,'Customer Data'!$H$1:$H$1001,,0)</f>
        <v>No</v>
      </c>
    </row>
    <row r="244" spans="1:18" x14ac:dyDescent="0.2">
      <c r="A244" s="2" t="s">
        <v>1393</v>
      </c>
      <c r="B244" s="2" t="str">
        <f>TEXT(tbl_orders[[#This Row],[Order Date]],"mmm")</f>
        <v>Mar</v>
      </c>
      <c r="C244" s="2" t="str">
        <f>TEXT(tbl_orders[[#This Row],[Order Date]],"yyyy")</f>
        <v>2020</v>
      </c>
      <c r="D244" s="3">
        <v>43918</v>
      </c>
      <c r="E244" s="2" t="s">
        <v>1394</v>
      </c>
      <c r="F244" t="s">
        <v>4310</v>
      </c>
      <c r="G244" s="2">
        <v>3</v>
      </c>
      <c r="H244" s="2" t="str">
        <f>_xlfn.XLOOKUP(E244,'Customer Data'!$A$1:$A$1001,'Customer Data'!$B$1:$B$1001,,0)</f>
        <v>Sibella Rushbrooke</v>
      </c>
      <c r="I244" s="2" t="str">
        <f>IF(_xlfn.XLOOKUP(E244,'Customer Data'!$A$1:$A$1001,'Customer Data'!$C$1:$C$1001,,0)=0,"",_xlfn.XLOOKUP(E244,'Customer Data'!$A$1:$A$1001,'Customer Data'!$C$1:$C$1001,,0))</f>
        <v>srushbrooke6q@youku.com</v>
      </c>
      <c r="J244" s="2" t="str">
        <f>_xlfn.XLOOKUP(E244,'Customer Data'!$A$1:$A$1001,'Customer Data'!$F$1:$F$1001,,0)</f>
        <v>United States</v>
      </c>
      <c r="K244" t="str">
        <f>INDEX('Product Data'!$A$1:$G$49,MATCH('Order Data'!$F244,'Product Data'!$A$1:$A$49,0),MATCH('Order Data'!K$1,'Product Data'!$A$1:$G$1,0))</f>
        <v>Exc</v>
      </c>
      <c r="L244" t="str">
        <f>INDEX('Product Data'!$A$1:$G$49,MATCH('Order Data'!$F244,'Product Data'!$A$1:$A$49,0),MATCH('Order Data'!L$1,'Product Data'!$A$1:$G$1,0))</f>
        <v>D</v>
      </c>
      <c r="M244" s="4">
        <f>INDEX('Product Data'!$A$1:$G$49,MATCH('Order Data'!$F244,'Product Data'!$A$1:$A$49,0),MATCH('Order Data'!M$1,'Product Data'!$A$1:$G$1,0))</f>
        <v>1</v>
      </c>
      <c r="N244" s="5">
        <f>INDEX('Product Data'!$A$1:$G$49,MATCH('Order Data'!$F244,'Product Data'!$A$1:$A$49,0),MATCH('Order Data'!N$1,'Product Data'!$A$1:$G$1,0))</f>
        <v>12.15</v>
      </c>
      <c r="O244" s="5">
        <f t="shared" si="9"/>
        <v>36.450000000000003</v>
      </c>
      <c r="P244" t="str">
        <f t="shared" si="10"/>
        <v>Excelsa</v>
      </c>
      <c r="Q244" t="str">
        <f t="shared" si="11"/>
        <v>Dark</v>
      </c>
      <c r="R244" t="str">
        <f>_xlfn.XLOOKUP(tbl_orders[[#This Row],[Customer ID]],'Customer Data'!$A$1:$A$1001,'Customer Data'!$H$1:$H$1001,,0)</f>
        <v>Yes</v>
      </c>
    </row>
    <row r="245" spans="1:18" x14ac:dyDescent="0.2">
      <c r="A245" s="2" t="s">
        <v>1397</v>
      </c>
      <c r="B245" s="2" t="str">
        <f>TEXT(tbl_orders[[#This Row],[Order Date]],"mmm")</f>
        <v>Oct</v>
      </c>
      <c r="C245" s="2" t="str">
        <f>TEXT(tbl_orders[[#This Row],[Order Date]],"yyyy")</f>
        <v>2020</v>
      </c>
      <c r="D245" s="3">
        <v>44114</v>
      </c>
      <c r="E245" s="2" t="s">
        <v>1398</v>
      </c>
      <c r="F245" t="s">
        <v>4271</v>
      </c>
      <c r="G245" s="2">
        <v>4</v>
      </c>
      <c r="H245" s="2" t="str">
        <f>_xlfn.XLOOKUP(E245,'Customer Data'!$A$1:$A$1001,'Customer Data'!$B$1:$B$1001,,0)</f>
        <v>Tammie Drynan</v>
      </c>
      <c r="I245" s="2" t="str">
        <f>IF(_xlfn.XLOOKUP(E245,'Customer Data'!$A$1:$A$1001,'Customer Data'!$C$1:$C$1001,,0)=0,"",_xlfn.XLOOKUP(E245,'Customer Data'!$A$1:$A$1001,'Customer Data'!$C$1:$C$1001,,0))</f>
        <v>tdrynan6r@deviantart.com</v>
      </c>
      <c r="J245" s="2" t="str">
        <f>_xlfn.XLOOKUP(E245,'Customer Data'!$A$1:$A$1001,'Customer Data'!$F$1:$F$1001,,0)</f>
        <v>Brazil</v>
      </c>
      <c r="K245" t="str">
        <f>INDEX('Product Data'!$A$1:$G$49,MATCH('Order Data'!$F245,'Product Data'!$A$1:$A$49,0),MATCH('Order Data'!K$1,'Product Data'!$A$1:$G$1,0))</f>
        <v>Exc</v>
      </c>
      <c r="L245" t="str">
        <f>INDEX('Product Data'!$A$1:$G$49,MATCH('Order Data'!$F245,'Product Data'!$A$1:$A$49,0),MATCH('Order Data'!L$1,'Product Data'!$A$1:$G$1,0))</f>
        <v>D</v>
      </c>
      <c r="M245" s="4">
        <f>INDEX('Product Data'!$A$1:$G$49,MATCH('Order Data'!$F245,'Product Data'!$A$1:$A$49,0),MATCH('Order Data'!M$1,'Product Data'!$A$1:$G$1,0))</f>
        <v>0.5</v>
      </c>
      <c r="N245" s="5">
        <f>INDEX('Product Data'!$A$1:$G$49,MATCH('Order Data'!$F245,'Product Data'!$A$1:$A$49,0),MATCH('Order Data'!N$1,'Product Data'!$A$1:$G$1,0))</f>
        <v>7.29</v>
      </c>
      <c r="O245" s="5">
        <f t="shared" si="9"/>
        <v>29.16</v>
      </c>
      <c r="P245" t="str">
        <f t="shared" si="10"/>
        <v>Excelsa</v>
      </c>
      <c r="Q245" t="str">
        <f t="shared" si="11"/>
        <v>Dark</v>
      </c>
      <c r="R245" t="str">
        <f>_xlfn.XLOOKUP(tbl_orders[[#This Row],[Customer ID]],'Customer Data'!$A$1:$A$1001,'Customer Data'!$H$1:$H$1001,,0)</f>
        <v>Yes</v>
      </c>
    </row>
    <row r="246" spans="1:18" x14ac:dyDescent="0.2">
      <c r="A246" s="2" t="s">
        <v>1401</v>
      </c>
      <c r="B246" s="2" t="str">
        <f>TEXT(tbl_orders[[#This Row],[Order Date]],"mmm")</f>
        <v>May</v>
      </c>
      <c r="C246" s="2" t="str">
        <f>TEXT(tbl_orders[[#This Row],[Order Date]],"yyyy")</f>
        <v>2022</v>
      </c>
      <c r="D246" s="3">
        <v>44702</v>
      </c>
      <c r="E246" s="2" t="s">
        <v>1402</v>
      </c>
      <c r="F246" t="s">
        <v>4308</v>
      </c>
      <c r="G246" s="2">
        <v>2</v>
      </c>
      <c r="H246" s="2" t="str">
        <f>_xlfn.XLOOKUP(E246,'Customer Data'!$A$1:$A$1001,'Customer Data'!$B$1:$B$1001,,0)</f>
        <v>Effie Yurkov</v>
      </c>
      <c r="I246" s="2" t="str">
        <f>IF(_xlfn.XLOOKUP(E246,'Customer Data'!$A$1:$A$1001,'Customer Data'!$C$1:$C$1001,,0)=0,"",_xlfn.XLOOKUP(E246,'Customer Data'!$A$1:$A$1001,'Customer Data'!$C$1:$C$1001,,0))</f>
        <v>eyurkov6s@hud.gov</v>
      </c>
      <c r="J246" s="2" t="str">
        <f>_xlfn.XLOOKUP(E246,'Customer Data'!$A$1:$A$1001,'Customer Data'!$F$1:$F$1001,,0)</f>
        <v>United States</v>
      </c>
      <c r="K246" t="str">
        <f>INDEX('Product Data'!$A$1:$G$49,MATCH('Order Data'!$F246,'Product Data'!$A$1:$A$49,0),MATCH('Order Data'!K$1,'Product Data'!$A$1:$G$1,0))</f>
        <v>Lib</v>
      </c>
      <c r="L246" t="str">
        <f>INDEX('Product Data'!$A$1:$G$49,MATCH('Order Data'!$F246,'Product Data'!$A$1:$A$49,0),MATCH('Order Data'!L$1,'Product Data'!$A$1:$G$1,0))</f>
        <v>M</v>
      </c>
      <c r="M246" s="4">
        <f>INDEX('Product Data'!$A$1:$G$49,MATCH('Order Data'!$F246,'Product Data'!$A$1:$A$49,0),MATCH('Order Data'!M$1,'Product Data'!$A$1:$G$1,0))</f>
        <v>2.5</v>
      </c>
      <c r="N246" s="5">
        <f>INDEX('Product Data'!$A$1:$G$49,MATCH('Order Data'!$F246,'Product Data'!$A$1:$A$49,0),MATCH('Order Data'!N$1,'Product Data'!$A$1:$G$1,0))</f>
        <v>33.464999999999996</v>
      </c>
      <c r="O246" s="5">
        <f t="shared" si="9"/>
        <v>66.929999999999993</v>
      </c>
      <c r="P246" t="str">
        <f t="shared" si="10"/>
        <v>Liberica</v>
      </c>
      <c r="Q246" t="str">
        <f t="shared" si="11"/>
        <v>Medium</v>
      </c>
      <c r="R246" t="str">
        <f>_xlfn.XLOOKUP(tbl_orders[[#This Row],[Customer ID]],'Customer Data'!$A$1:$A$1001,'Customer Data'!$H$1:$H$1001,,0)</f>
        <v>No</v>
      </c>
    </row>
    <row r="247" spans="1:18" x14ac:dyDescent="0.2">
      <c r="A247" s="2" t="s">
        <v>1405</v>
      </c>
      <c r="B247" s="2" t="str">
        <f>TEXT(tbl_orders[[#This Row],[Order Date]],"mmm")</f>
        <v>Apr</v>
      </c>
      <c r="C247" s="2" t="str">
        <f>TEXT(tbl_orders[[#This Row],[Order Date]],"yyyy")</f>
        <v>2020</v>
      </c>
      <c r="D247" s="3">
        <v>43951</v>
      </c>
      <c r="E247" s="2" t="s">
        <v>1406</v>
      </c>
      <c r="F247" t="s">
        <v>4272</v>
      </c>
      <c r="G247" s="2">
        <v>5</v>
      </c>
      <c r="H247" s="2" t="str">
        <f>_xlfn.XLOOKUP(E247,'Customer Data'!$A$1:$A$1001,'Customer Data'!$B$1:$B$1001,,0)</f>
        <v>Lexie Mallan</v>
      </c>
      <c r="I247" s="2" t="str">
        <f>IF(_xlfn.XLOOKUP(E247,'Customer Data'!$A$1:$A$1001,'Customer Data'!$C$1:$C$1001,,0)=0,"",_xlfn.XLOOKUP(E247,'Customer Data'!$A$1:$A$1001,'Customer Data'!$C$1:$C$1001,,0))</f>
        <v>lmallan6t@state.gov</v>
      </c>
      <c r="J247" s="2" t="str">
        <f>_xlfn.XLOOKUP(E247,'Customer Data'!$A$1:$A$1001,'Customer Data'!$F$1:$F$1001,,0)</f>
        <v>United States</v>
      </c>
      <c r="K247" t="str">
        <f>INDEX('Product Data'!$A$1:$G$49,MATCH('Order Data'!$F247,'Product Data'!$A$1:$A$49,0),MATCH('Order Data'!K$1,'Product Data'!$A$1:$G$1,0))</f>
        <v>Lib</v>
      </c>
      <c r="L247" t="str">
        <f>INDEX('Product Data'!$A$1:$G$49,MATCH('Order Data'!$F247,'Product Data'!$A$1:$A$49,0),MATCH('Order Data'!L$1,'Product Data'!$A$1:$G$1,0))</f>
        <v>L</v>
      </c>
      <c r="M247" s="4">
        <f>INDEX('Product Data'!$A$1:$G$49,MATCH('Order Data'!$F247,'Product Data'!$A$1:$A$49,0),MATCH('Order Data'!M$1,'Product Data'!$A$1:$G$1,0))</f>
        <v>0.2</v>
      </c>
      <c r="N247" s="5">
        <f>INDEX('Product Data'!$A$1:$G$49,MATCH('Order Data'!$F247,'Product Data'!$A$1:$A$49,0),MATCH('Order Data'!N$1,'Product Data'!$A$1:$G$1,0))</f>
        <v>4.7549999999999999</v>
      </c>
      <c r="O247" s="5">
        <f t="shared" si="9"/>
        <v>23.774999999999999</v>
      </c>
      <c r="P247" t="str">
        <f t="shared" si="10"/>
        <v>Liberica</v>
      </c>
      <c r="Q247" t="str">
        <f t="shared" si="11"/>
        <v>Light</v>
      </c>
      <c r="R247" t="str">
        <f>_xlfn.XLOOKUP(tbl_orders[[#This Row],[Customer ID]],'Customer Data'!$A$1:$A$1001,'Customer Data'!$H$1:$H$1001,,0)</f>
        <v>Yes</v>
      </c>
    </row>
    <row r="248" spans="1:18" x14ac:dyDescent="0.2">
      <c r="A248" s="2" t="s">
        <v>1409</v>
      </c>
      <c r="B248" s="2" t="str">
        <f>TEXT(tbl_orders[[#This Row],[Order Date]],"mmm")</f>
        <v>Dec</v>
      </c>
      <c r="C248" s="2" t="str">
        <f>TEXT(tbl_orders[[#This Row],[Order Date]],"yyyy")</f>
        <v>2021</v>
      </c>
      <c r="D248" s="3">
        <v>44542</v>
      </c>
      <c r="E248" s="2" t="s">
        <v>1410</v>
      </c>
      <c r="F248" t="s">
        <v>4270</v>
      </c>
      <c r="G248" s="2">
        <v>3</v>
      </c>
      <c r="H248" s="2" t="str">
        <f>_xlfn.XLOOKUP(E248,'Customer Data'!$A$1:$A$1001,'Customer Data'!$B$1:$B$1001,,0)</f>
        <v>Georgena Bentjens</v>
      </c>
      <c r="I248" s="2" t="str">
        <f>IF(_xlfn.XLOOKUP(E248,'Customer Data'!$A$1:$A$1001,'Customer Data'!$C$1:$C$1001,,0)=0,"",_xlfn.XLOOKUP(E248,'Customer Data'!$A$1:$A$1001,'Customer Data'!$C$1:$C$1001,,0))</f>
        <v>gbentjens6u@netlog.com</v>
      </c>
      <c r="J248" s="2" t="str">
        <f>_xlfn.XLOOKUP(E248,'Customer Data'!$A$1:$A$1001,'Customer Data'!$F$1:$F$1001,,0)</f>
        <v>China</v>
      </c>
      <c r="K248" t="str">
        <f>INDEX('Product Data'!$A$1:$G$49,MATCH('Order Data'!$F248,'Product Data'!$A$1:$A$49,0),MATCH('Order Data'!K$1,'Product Data'!$A$1:$G$1,0))</f>
        <v>Lib</v>
      </c>
      <c r="L248" t="str">
        <f>INDEX('Product Data'!$A$1:$G$49,MATCH('Order Data'!$F248,'Product Data'!$A$1:$A$49,0),MATCH('Order Data'!L$1,'Product Data'!$A$1:$G$1,0))</f>
        <v>D</v>
      </c>
      <c r="M248" s="4">
        <f>INDEX('Product Data'!$A$1:$G$49,MATCH('Order Data'!$F248,'Product Data'!$A$1:$A$49,0),MATCH('Order Data'!M$1,'Product Data'!$A$1:$G$1,0))</f>
        <v>1</v>
      </c>
      <c r="N248" s="5">
        <f>INDEX('Product Data'!$A$1:$G$49,MATCH('Order Data'!$F248,'Product Data'!$A$1:$A$49,0),MATCH('Order Data'!N$1,'Product Data'!$A$1:$G$1,0))</f>
        <v>12.95</v>
      </c>
      <c r="O248" s="5">
        <f t="shared" si="9"/>
        <v>38.849999999999994</v>
      </c>
      <c r="P248" t="str">
        <f t="shared" si="10"/>
        <v>Liberica</v>
      </c>
      <c r="Q248" t="str">
        <f t="shared" si="11"/>
        <v>Dark</v>
      </c>
      <c r="R248" t="str">
        <f>_xlfn.XLOOKUP(tbl_orders[[#This Row],[Customer ID]],'Customer Data'!$A$1:$A$1001,'Customer Data'!$H$1:$H$1001,,0)</f>
        <v>No</v>
      </c>
    </row>
    <row r="249" spans="1:18" x14ac:dyDescent="0.2">
      <c r="A249" s="2" t="s">
        <v>1413</v>
      </c>
      <c r="B249" s="2" t="str">
        <f>TEXT(tbl_orders[[#This Row],[Order Date]],"mmm")</f>
        <v>Oct</v>
      </c>
      <c r="C249" s="2" t="str">
        <f>TEXT(tbl_orders[[#This Row],[Order Date]],"yyyy")</f>
        <v>2020</v>
      </c>
      <c r="D249" s="3">
        <v>44131</v>
      </c>
      <c r="E249" s="2" t="s">
        <v>1414</v>
      </c>
      <c r="F249" t="s">
        <v>4305</v>
      </c>
      <c r="G249" s="2">
        <v>6</v>
      </c>
      <c r="H249" s="2" t="str">
        <f>_xlfn.XLOOKUP(E249,'Customer Data'!$A$1:$A$1001,'Customer Data'!$B$1:$B$1001,,0)</f>
        <v>Delmar Beasant</v>
      </c>
      <c r="I249" s="2" t="str">
        <f>IF(_xlfn.XLOOKUP(E249,'Customer Data'!$A$1:$A$1001,'Customer Data'!$C$1:$C$1001,,0)=0,"",_xlfn.XLOOKUP(E249,'Customer Data'!$A$1:$A$1001,'Customer Data'!$C$1:$C$1001,,0))</f>
        <v/>
      </c>
      <c r="J249" s="2" t="str">
        <f>_xlfn.XLOOKUP(E249,'Customer Data'!$A$1:$A$1001,'Customer Data'!$F$1:$F$1001,,0)</f>
        <v>Brazil</v>
      </c>
      <c r="K249" t="str">
        <f>INDEX('Product Data'!$A$1:$G$49,MATCH('Order Data'!$F249,'Product Data'!$A$1:$A$49,0),MATCH('Order Data'!K$1,'Product Data'!$A$1:$G$1,0))</f>
        <v>Rob</v>
      </c>
      <c r="L249" t="str">
        <f>INDEX('Product Data'!$A$1:$G$49,MATCH('Order Data'!$F249,'Product Data'!$A$1:$A$49,0),MATCH('Order Data'!L$1,'Product Data'!$A$1:$G$1,0))</f>
        <v>L</v>
      </c>
      <c r="M249" s="4">
        <f>INDEX('Product Data'!$A$1:$G$49,MATCH('Order Data'!$F249,'Product Data'!$A$1:$A$49,0),MATCH('Order Data'!M$1,'Product Data'!$A$1:$G$1,0))</f>
        <v>0.2</v>
      </c>
      <c r="N249" s="5">
        <f>INDEX('Product Data'!$A$1:$G$49,MATCH('Order Data'!$F249,'Product Data'!$A$1:$A$49,0),MATCH('Order Data'!N$1,'Product Data'!$A$1:$G$1,0))</f>
        <v>3.5849999999999995</v>
      </c>
      <c r="O249" s="5">
        <f t="shared" si="9"/>
        <v>21.509999999999998</v>
      </c>
      <c r="P249" t="str">
        <f t="shared" si="10"/>
        <v>Robusta</v>
      </c>
      <c r="Q249" t="str">
        <f t="shared" si="11"/>
        <v>Light</v>
      </c>
      <c r="R249" t="str">
        <f>_xlfn.XLOOKUP(tbl_orders[[#This Row],[Customer ID]],'Customer Data'!$A$1:$A$1001,'Customer Data'!$H$1:$H$1001,,0)</f>
        <v>Yes</v>
      </c>
    </row>
    <row r="250" spans="1:18" x14ac:dyDescent="0.2">
      <c r="A250" s="2" t="s">
        <v>1416</v>
      </c>
      <c r="B250" s="2" t="str">
        <f>TEXT(tbl_orders[[#This Row],[Order Date]],"mmm")</f>
        <v>Jul</v>
      </c>
      <c r="C250" s="2" t="str">
        <f>TEXT(tbl_orders[[#This Row],[Order Date]],"yyyy")</f>
        <v>2020</v>
      </c>
      <c r="D250" s="3">
        <v>44019</v>
      </c>
      <c r="E250" s="2" t="s">
        <v>1417</v>
      </c>
      <c r="F250" t="s">
        <v>4274</v>
      </c>
      <c r="G250" s="2">
        <v>1</v>
      </c>
      <c r="H250" s="2" t="str">
        <f>_xlfn.XLOOKUP(E250,'Customer Data'!$A$1:$A$1001,'Customer Data'!$B$1:$B$1001,,0)</f>
        <v>Lyn Entwistle</v>
      </c>
      <c r="I250" s="2" t="str">
        <f>IF(_xlfn.XLOOKUP(E250,'Customer Data'!$A$1:$A$1001,'Customer Data'!$C$1:$C$1001,,0)=0,"",_xlfn.XLOOKUP(E250,'Customer Data'!$A$1:$A$1001,'Customer Data'!$C$1:$C$1001,,0))</f>
        <v>lentwistle6w@omniture.com</v>
      </c>
      <c r="J250" s="2" t="str">
        <f>_xlfn.XLOOKUP(E250,'Customer Data'!$A$1:$A$1001,'Customer Data'!$F$1:$F$1001,,0)</f>
        <v>United States</v>
      </c>
      <c r="K250" t="str">
        <f>INDEX('Product Data'!$A$1:$G$49,MATCH('Order Data'!$F250,'Product Data'!$A$1:$A$49,0),MATCH('Order Data'!K$1,'Product Data'!$A$1:$G$1,0))</f>
        <v>Ara</v>
      </c>
      <c r="L250" t="str">
        <f>INDEX('Product Data'!$A$1:$G$49,MATCH('Order Data'!$F250,'Product Data'!$A$1:$A$49,0),MATCH('Order Data'!L$1,'Product Data'!$A$1:$G$1,0))</f>
        <v>D</v>
      </c>
      <c r="M250" s="4">
        <f>INDEX('Product Data'!$A$1:$G$49,MATCH('Order Data'!$F250,'Product Data'!$A$1:$A$49,0),MATCH('Order Data'!M$1,'Product Data'!$A$1:$G$1,0))</f>
        <v>1</v>
      </c>
      <c r="N250" s="5">
        <f>INDEX('Product Data'!$A$1:$G$49,MATCH('Order Data'!$F250,'Product Data'!$A$1:$A$49,0),MATCH('Order Data'!N$1,'Product Data'!$A$1:$G$1,0))</f>
        <v>9.9499999999999993</v>
      </c>
      <c r="O250" s="5">
        <f t="shared" si="9"/>
        <v>9.9499999999999993</v>
      </c>
      <c r="P250" t="str">
        <f t="shared" si="10"/>
        <v>Arabica</v>
      </c>
      <c r="Q250" t="str">
        <f t="shared" si="11"/>
        <v>Dark</v>
      </c>
      <c r="R250" t="str">
        <f>_xlfn.XLOOKUP(tbl_orders[[#This Row],[Customer ID]],'Customer Data'!$A$1:$A$1001,'Customer Data'!$H$1:$H$1001,,0)</f>
        <v>Yes</v>
      </c>
    </row>
    <row r="251" spans="1:18" x14ac:dyDescent="0.2">
      <c r="A251" s="2" t="s">
        <v>1420</v>
      </c>
      <c r="B251" s="2" t="str">
        <f>TEXT(tbl_orders[[#This Row],[Order Date]],"mmm")</f>
        <v>Jan</v>
      </c>
      <c r="C251" s="2" t="str">
        <f>TEXT(tbl_orders[[#This Row],[Order Date]],"yyyy")</f>
        <v>2020</v>
      </c>
      <c r="D251" s="3">
        <v>43861</v>
      </c>
      <c r="E251" s="2" t="s">
        <v>1447</v>
      </c>
      <c r="F251" t="s">
        <v>4297</v>
      </c>
      <c r="G251" s="2">
        <v>1</v>
      </c>
      <c r="H251" s="2" t="str">
        <f>_xlfn.XLOOKUP(E251,'Customer Data'!$A$1:$A$1001,'Customer Data'!$B$1:$B$1001,,0)</f>
        <v>Zacharias Kiffe</v>
      </c>
      <c r="I251" s="2" t="str">
        <f>IF(_xlfn.XLOOKUP(E251,'Customer Data'!$A$1:$A$1001,'Customer Data'!$C$1:$C$1001,,0)=0,"",_xlfn.XLOOKUP(E251,'Customer Data'!$A$1:$A$1001,'Customer Data'!$C$1:$C$1001,,0))</f>
        <v>zkiffe74@cyberchimps.com</v>
      </c>
      <c r="J251" s="2" t="str">
        <f>_xlfn.XLOOKUP(E251,'Customer Data'!$A$1:$A$1001,'Customer Data'!$F$1:$F$1001,,0)</f>
        <v>United States</v>
      </c>
      <c r="K251" t="str">
        <f>INDEX('Product Data'!$A$1:$G$49,MATCH('Order Data'!$F251,'Product Data'!$A$1:$A$49,0),MATCH('Order Data'!K$1,'Product Data'!$A$1:$G$1,0))</f>
        <v>Lib</v>
      </c>
      <c r="L251" t="str">
        <f>INDEX('Product Data'!$A$1:$G$49,MATCH('Order Data'!$F251,'Product Data'!$A$1:$A$49,0),MATCH('Order Data'!L$1,'Product Data'!$A$1:$G$1,0))</f>
        <v>L</v>
      </c>
      <c r="M251" s="4">
        <f>INDEX('Product Data'!$A$1:$G$49,MATCH('Order Data'!$F251,'Product Data'!$A$1:$A$49,0),MATCH('Order Data'!M$1,'Product Data'!$A$1:$G$1,0))</f>
        <v>1</v>
      </c>
      <c r="N251" s="5">
        <f>INDEX('Product Data'!$A$1:$G$49,MATCH('Order Data'!$F251,'Product Data'!$A$1:$A$49,0),MATCH('Order Data'!N$1,'Product Data'!$A$1:$G$1,0))</f>
        <v>15.85</v>
      </c>
      <c r="O251" s="5">
        <f t="shared" si="9"/>
        <v>15.85</v>
      </c>
      <c r="P251" t="str">
        <f t="shared" si="10"/>
        <v>Liberica</v>
      </c>
      <c r="Q251" t="str">
        <f t="shared" si="11"/>
        <v>Light</v>
      </c>
      <c r="R251" t="str">
        <f>_xlfn.XLOOKUP(tbl_orders[[#This Row],[Customer ID]],'Customer Data'!$A$1:$A$1001,'Customer Data'!$H$1:$H$1001,,0)</f>
        <v>Yes</v>
      </c>
    </row>
    <row r="252" spans="1:18" x14ac:dyDescent="0.2">
      <c r="A252" s="2" t="s">
        <v>1423</v>
      </c>
      <c r="B252" s="2" t="str">
        <f>TEXT(tbl_orders[[#This Row],[Order Date]],"mmm")</f>
        <v>Feb</v>
      </c>
      <c r="C252" s="2" t="str">
        <f>TEXT(tbl_orders[[#This Row],[Order Date]],"yyyy")</f>
        <v>2020</v>
      </c>
      <c r="D252" s="3">
        <v>43879</v>
      </c>
      <c r="E252" s="2" t="s">
        <v>1424</v>
      </c>
      <c r="F252" t="s">
        <v>4301</v>
      </c>
      <c r="G252" s="2">
        <v>1</v>
      </c>
      <c r="H252" s="2" t="str">
        <f>_xlfn.XLOOKUP(E252,'Customer Data'!$A$1:$A$1001,'Customer Data'!$B$1:$B$1001,,0)</f>
        <v>Mercedes Acott</v>
      </c>
      <c r="I252" s="2" t="str">
        <f>IF(_xlfn.XLOOKUP(E252,'Customer Data'!$A$1:$A$1001,'Customer Data'!$C$1:$C$1001,,0)=0,"",_xlfn.XLOOKUP(E252,'Customer Data'!$A$1:$A$1001,'Customer Data'!$C$1:$C$1001,,0))</f>
        <v>macott6y@pagesperso-orange.fr</v>
      </c>
      <c r="J252" s="2" t="str">
        <f>_xlfn.XLOOKUP(E252,'Customer Data'!$A$1:$A$1001,'Customer Data'!$F$1:$F$1001,,0)</f>
        <v>China</v>
      </c>
      <c r="K252" t="str">
        <f>INDEX('Product Data'!$A$1:$G$49,MATCH('Order Data'!$F252,'Product Data'!$A$1:$A$49,0),MATCH('Order Data'!K$1,'Product Data'!$A$1:$G$1,0))</f>
        <v>Rob</v>
      </c>
      <c r="L252" t="str">
        <f>INDEX('Product Data'!$A$1:$G$49,MATCH('Order Data'!$F252,'Product Data'!$A$1:$A$49,0),MATCH('Order Data'!L$1,'Product Data'!$A$1:$G$1,0))</f>
        <v>M</v>
      </c>
      <c r="M252" s="4">
        <f>INDEX('Product Data'!$A$1:$G$49,MATCH('Order Data'!$F252,'Product Data'!$A$1:$A$49,0),MATCH('Order Data'!M$1,'Product Data'!$A$1:$G$1,0))</f>
        <v>0.2</v>
      </c>
      <c r="N252" s="5">
        <f>INDEX('Product Data'!$A$1:$G$49,MATCH('Order Data'!$F252,'Product Data'!$A$1:$A$49,0),MATCH('Order Data'!N$1,'Product Data'!$A$1:$G$1,0))</f>
        <v>2.9849999999999999</v>
      </c>
      <c r="O252" s="5">
        <f t="shared" si="9"/>
        <v>2.9849999999999999</v>
      </c>
      <c r="P252" t="str">
        <f t="shared" si="10"/>
        <v>Robusta</v>
      </c>
      <c r="Q252" t="str">
        <f t="shared" si="11"/>
        <v>Medium</v>
      </c>
      <c r="R252" t="str">
        <f>_xlfn.XLOOKUP(tbl_orders[[#This Row],[Customer ID]],'Customer Data'!$A$1:$A$1001,'Customer Data'!$H$1:$H$1001,,0)</f>
        <v>Yes</v>
      </c>
    </row>
    <row r="253" spans="1:18" x14ac:dyDescent="0.2">
      <c r="A253" s="2" t="s">
        <v>1427</v>
      </c>
      <c r="B253" s="2" t="str">
        <f>TEXT(tbl_orders[[#This Row],[Order Date]],"mmm")</f>
        <v>Jun</v>
      </c>
      <c r="C253" s="2" t="str">
        <f>TEXT(tbl_orders[[#This Row],[Order Date]],"yyyy")</f>
        <v>2021</v>
      </c>
      <c r="D253" s="3">
        <v>44360</v>
      </c>
      <c r="E253" s="2" t="s">
        <v>1428</v>
      </c>
      <c r="F253" t="s">
        <v>4268</v>
      </c>
      <c r="G253" s="2">
        <v>5</v>
      </c>
      <c r="H253" s="2" t="str">
        <f>_xlfn.XLOOKUP(E253,'Customer Data'!$A$1:$A$1001,'Customer Data'!$B$1:$B$1001,,0)</f>
        <v>Connor Heaviside</v>
      </c>
      <c r="I253" s="2" t="str">
        <f>IF(_xlfn.XLOOKUP(E253,'Customer Data'!$A$1:$A$1001,'Customer Data'!$C$1:$C$1001,,0)=0,"",_xlfn.XLOOKUP(E253,'Customer Data'!$A$1:$A$1001,'Customer Data'!$C$1:$C$1001,,0))</f>
        <v>cheaviside6z@rediff.com</v>
      </c>
      <c r="J253" s="2" t="str">
        <f>_xlfn.XLOOKUP(E253,'Customer Data'!$A$1:$A$1001,'Customer Data'!$F$1:$F$1001,,0)</f>
        <v>United States</v>
      </c>
      <c r="K253" t="str">
        <f>INDEX('Product Data'!$A$1:$G$49,MATCH('Order Data'!$F253,'Product Data'!$A$1:$A$49,0),MATCH('Order Data'!K$1,'Product Data'!$A$1:$G$1,0))</f>
        <v>Exc</v>
      </c>
      <c r="L253" t="str">
        <f>INDEX('Product Data'!$A$1:$G$49,MATCH('Order Data'!$F253,'Product Data'!$A$1:$A$49,0),MATCH('Order Data'!L$1,'Product Data'!$A$1:$G$1,0))</f>
        <v>M</v>
      </c>
      <c r="M253" s="4">
        <f>INDEX('Product Data'!$A$1:$G$49,MATCH('Order Data'!$F253,'Product Data'!$A$1:$A$49,0),MATCH('Order Data'!M$1,'Product Data'!$A$1:$G$1,0))</f>
        <v>1</v>
      </c>
      <c r="N253" s="5">
        <f>INDEX('Product Data'!$A$1:$G$49,MATCH('Order Data'!$F253,'Product Data'!$A$1:$A$49,0),MATCH('Order Data'!N$1,'Product Data'!$A$1:$G$1,0))</f>
        <v>13.75</v>
      </c>
      <c r="O253" s="5">
        <f t="shared" si="9"/>
        <v>68.75</v>
      </c>
      <c r="P253" t="str">
        <f t="shared" si="10"/>
        <v>Excelsa</v>
      </c>
      <c r="Q253" t="str">
        <f t="shared" si="11"/>
        <v>Medium</v>
      </c>
      <c r="R253" t="str">
        <f>_xlfn.XLOOKUP(tbl_orders[[#This Row],[Customer ID]],'Customer Data'!$A$1:$A$1001,'Customer Data'!$H$1:$H$1001,,0)</f>
        <v>Yes</v>
      </c>
    </row>
    <row r="254" spans="1:18" x14ac:dyDescent="0.2">
      <c r="A254" s="2" t="s">
        <v>1431</v>
      </c>
      <c r="B254" s="2" t="str">
        <f>TEXT(tbl_orders[[#This Row],[Order Date]],"mmm")</f>
        <v>Aug</v>
      </c>
      <c r="C254" s="2" t="str">
        <f>TEXT(tbl_orders[[#This Row],[Order Date]],"yyyy")</f>
        <v>2022</v>
      </c>
      <c r="D254" s="3">
        <v>44779</v>
      </c>
      <c r="E254" s="2" t="s">
        <v>1432</v>
      </c>
      <c r="F254" t="s">
        <v>4274</v>
      </c>
      <c r="G254" s="2">
        <v>2</v>
      </c>
      <c r="H254" s="2" t="str">
        <f>_xlfn.XLOOKUP(E254,'Customer Data'!$A$1:$A$1001,'Customer Data'!$B$1:$B$1001,,0)</f>
        <v>Devy Bulbrook</v>
      </c>
      <c r="I254" s="2" t="str">
        <f>IF(_xlfn.XLOOKUP(E254,'Customer Data'!$A$1:$A$1001,'Customer Data'!$C$1:$C$1001,,0)=0,"",_xlfn.XLOOKUP(E254,'Customer Data'!$A$1:$A$1001,'Customer Data'!$C$1:$C$1001,,0))</f>
        <v/>
      </c>
      <c r="J254" s="2" t="str">
        <f>_xlfn.XLOOKUP(E254,'Customer Data'!$A$1:$A$1001,'Customer Data'!$F$1:$F$1001,,0)</f>
        <v>China</v>
      </c>
      <c r="K254" t="str">
        <f>INDEX('Product Data'!$A$1:$G$49,MATCH('Order Data'!$F254,'Product Data'!$A$1:$A$49,0),MATCH('Order Data'!K$1,'Product Data'!$A$1:$G$1,0))</f>
        <v>Ara</v>
      </c>
      <c r="L254" t="str">
        <f>INDEX('Product Data'!$A$1:$G$49,MATCH('Order Data'!$F254,'Product Data'!$A$1:$A$49,0),MATCH('Order Data'!L$1,'Product Data'!$A$1:$G$1,0))</f>
        <v>D</v>
      </c>
      <c r="M254" s="4">
        <f>INDEX('Product Data'!$A$1:$G$49,MATCH('Order Data'!$F254,'Product Data'!$A$1:$A$49,0),MATCH('Order Data'!M$1,'Product Data'!$A$1:$G$1,0))</f>
        <v>1</v>
      </c>
      <c r="N254" s="5">
        <f>INDEX('Product Data'!$A$1:$G$49,MATCH('Order Data'!$F254,'Product Data'!$A$1:$A$49,0),MATCH('Order Data'!N$1,'Product Data'!$A$1:$G$1,0))</f>
        <v>9.9499999999999993</v>
      </c>
      <c r="O254" s="5">
        <f t="shared" si="9"/>
        <v>19.899999999999999</v>
      </c>
      <c r="P254" t="str">
        <f t="shared" si="10"/>
        <v>Arabica</v>
      </c>
      <c r="Q254" t="str">
        <f t="shared" si="11"/>
        <v>Dark</v>
      </c>
      <c r="R254" t="str">
        <f>_xlfn.XLOOKUP(tbl_orders[[#This Row],[Customer ID]],'Customer Data'!$A$1:$A$1001,'Customer Data'!$H$1:$H$1001,,0)</f>
        <v>No</v>
      </c>
    </row>
    <row r="255" spans="1:18" x14ac:dyDescent="0.2">
      <c r="A255" s="2" t="s">
        <v>1434</v>
      </c>
      <c r="B255" s="2" t="str">
        <f>TEXT(tbl_orders[[#This Row],[Order Date]],"mmm")</f>
        <v>Nov</v>
      </c>
      <c r="C255" s="2" t="str">
        <f>TEXT(tbl_orders[[#This Row],[Order Date]],"yyyy")</f>
        <v>2021</v>
      </c>
      <c r="D255" s="3">
        <v>44523</v>
      </c>
      <c r="E255" s="2" t="s">
        <v>1435</v>
      </c>
      <c r="F255" t="s">
        <v>4289</v>
      </c>
      <c r="G255" s="2">
        <v>4</v>
      </c>
      <c r="H255" s="2" t="str">
        <f>_xlfn.XLOOKUP(E255,'Customer Data'!$A$1:$A$1001,'Customer Data'!$B$1:$B$1001,,0)</f>
        <v>Leia Kernan</v>
      </c>
      <c r="I255" s="2" t="str">
        <f>IF(_xlfn.XLOOKUP(E255,'Customer Data'!$A$1:$A$1001,'Customer Data'!$C$1:$C$1001,,0)=0,"",_xlfn.XLOOKUP(E255,'Customer Data'!$A$1:$A$1001,'Customer Data'!$C$1:$C$1001,,0))</f>
        <v>lkernan71@wsj.com</v>
      </c>
      <c r="J255" s="2" t="str">
        <f>_xlfn.XLOOKUP(E255,'Customer Data'!$A$1:$A$1001,'Customer Data'!$F$1:$F$1001,,0)</f>
        <v>United States</v>
      </c>
      <c r="K255" t="str">
        <f>INDEX('Product Data'!$A$1:$G$49,MATCH('Order Data'!$F255,'Product Data'!$A$1:$A$49,0),MATCH('Order Data'!K$1,'Product Data'!$A$1:$G$1,0))</f>
        <v>Lib</v>
      </c>
      <c r="L255" t="str">
        <f>INDEX('Product Data'!$A$1:$G$49,MATCH('Order Data'!$F255,'Product Data'!$A$1:$A$49,0),MATCH('Order Data'!L$1,'Product Data'!$A$1:$G$1,0))</f>
        <v>M</v>
      </c>
      <c r="M255" s="4">
        <f>INDEX('Product Data'!$A$1:$G$49,MATCH('Order Data'!$F255,'Product Data'!$A$1:$A$49,0),MATCH('Order Data'!M$1,'Product Data'!$A$1:$G$1,0))</f>
        <v>1</v>
      </c>
      <c r="N255" s="5">
        <f>INDEX('Product Data'!$A$1:$G$49,MATCH('Order Data'!$F255,'Product Data'!$A$1:$A$49,0),MATCH('Order Data'!N$1,'Product Data'!$A$1:$G$1,0))</f>
        <v>14.55</v>
      </c>
      <c r="O255" s="5">
        <f t="shared" si="9"/>
        <v>58.2</v>
      </c>
      <c r="P255" t="str">
        <f t="shared" si="10"/>
        <v>Liberica</v>
      </c>
      <c r="Q255" t="str">
        <f t="shared" si="11"/>
        <v>Medium</v>
      </c>
      <c r="R255" t="str">
        <f>_xlfn.XLOOKUP(tbl_orders[[#This Row],[Customer ID]],'Customer Data'!$A$1:$A$1001,'Customer Data'!$H$1:$H$1001,,0)</f>
        <v>No</v>
      </c>
    </row>
    <row r="256" spans="1:18" x14ac:dyDescent="0.2">
      <c r="A256" s="2" t="s">
        <v>1438</v>
      </c>
      <c r="B256" s="2" t="str">
        <f>TEXT(tbl_orders[[#This Row],[Order Date]],"mmm")</f>
        <v>Oct</v>
      </c>
      <c r="C256" s="2" t="str">
        <f>TEXT(tbl_orders[[#This Row],[Order Date]],"yyyy")</f>
        <v>2021</v>
      </c>
      <c r="D256" s="3">
        <v>44482</v>
      </c>
      <c r="E256" s="2" t="s">
        <v>1439</v>
      </c>
      <c r="F256" t="s">
        <v>4300</v>
      </c>
      <c r="G256" s="2">
        <v>4</v>
      </c>
      <c r="H256" s="2" t="str">
        <f>_xlfn.XLOOKUP(E256,'Customer Data'!$A$1:$A$1001,'Customer Data'!$B$1:$B$1001,,0)</f>
        <v>Rosaline McLae</v>
      </c>
      <c r="I256" s="2" t="str">
        <f>IF(_xlfn.XLOOKUP(E256,'Customer Data'!$A$1:$A$1001,'Customer Data'!$C$1:$C$1001,,0)=0,"",_xlfn.XLOOKUP(E256,'Customer Data'!$A$1:$A$1001,'Customer Data'!$C$1:$C$1001,,0))</f>
        <v>rmclae72@dailymotion.com</v>
      </c>
      <c r="J256" s="2" t="str">
        <f>_xlfn.XLOOKUP(E256,'Customer Data'!$A$1:$A$1001,'Customer Data'!$F$1:$F$1001,,0)</f>
        <v>China</v>
      </c>
      <c r="K256" t="str">
        <f>INDEX('Product Data'!$A$1:$G$49,MATCH('Order Data'!$F256,'Product Data'!$A$1:$A$49,0),MATCH('Order Data'!K$1,'Product Data'!$A$1:$G$1,0))</f>
        <v>Rob</v>
      </c>
      <c r="L256" t="str">
        <f>INDEX('Product Data'!$A$1:$G$49,MATCH('Order Data'!$F256,'Product Data'!$A$1:$A$49,0),MATCH('Order Data'!L$1,'Product Data'!$A$1:$G$1,0))</f>
        <v>L</v>
      </c>
      <c r="M256" s="4">
        <f>INDEX('Product Data'!$A$1:$G$49,MATCH('Order Data'!$F256,'Product Data'!$A$1:$A$49,0),MATCH('Order Data'!M$1,'Product Data'!$A$1:$G$1,0))</f>
        <v>0.5</v>
      </c>
      <c r="N256" s="5">
        <f>INDEX('Product Data'!$A$1:$G$49,MATCH('Order Data'!$F256,'Product Data'!$A$1:$A$49,0),MATCH('Order Data'!N$1,'Product Data'!$A$1:$G$1,0))</f>
        <v>7.169999999999999</v>
      </c>
      <c r="O256" s="5">
        <f t="shared" si="9"/>
        <v>28.679999999999996</v>
      </c>
      <c r="P256" t="str">
        <f t="shared" si="10"/>
        <v>Robusta</v>
      </c>
      <c r="Q256" t="str">
        <f t="shared" si="11"/>
        <v>Light</v>
      </c>
      <c r="R256" t="str">
        <f>_xlfn.XLOOKUP(tbl_orders[[#This Row],[Customer ID]],'Customer Data'!$A$1:$A$1001,'Customer Data'!$H$1:$H$1001,,0)</f>
        <v>No</v>
      </c>
    </row>
    <row r="257" spans="1:18" x14ac:dyDescent="0.2">
      <c r="A257" s="2" t="s">
        <v>1442</v>
      </c>
      <c r="B257" s="2" t="str">
        <f>TEXT(tbl_orders[[#This Row],[Order Date]],"mmm")</f>
        <v>Aug</v>
      </c>
      <c r="C257" s="2" t="str">
        <f>TEXT(tbl_orders[[#This Row],[Order Date]],"yyyy")</f>
        <v>2021</v>
      </c>
      <c r="D257" s="3">
        <v>44439</v>
      </c>
      <c r="E257" s="2" t="s">
        <v>1443</v>
      </c>
      <c r="F257" t="s">
        <v>4300</v>
      </c>
      <c r="G257" s="2">
        <v>3</v>
      </c>
      <c r="H257" s="2" t="str">
        <f>_xlfn.XLOOKUP(E257,'Customer Data'!$A$1:$A$1001,'Customer Data'!$B$1:$B$1001,,0)</f>
        <v>Cleve Blowfelde</v>
      </c>
      <c r="I257" s="2" t="str">
        <f>IF(_xlfn.XLOOKUP(E257,'Customer Data'!$A$1:$A$1001,'Customer Data'!$C$1:$C$1001,,0)=0,"",_xlfn.XLOOKUP(E257,'Customer Data'!$A$1:$A$1001,'Customer Data'!$C$1:$C$1001,,0))</f>
        <v>cblowfelde73@ustream.tv</v>
      </c>
      <c r="J257" s="2" t="str">
        <f>_xlfn.XLOOKUP(E257,'Customer Data'!$A$1:$A$1001,'Customer Data'!$F$1:$F$1001,,0)</f>
        <v>United States</v>
      </c>
      <c r="K257" t="str">
        <f>INDEX('Product Data'!$A$1:$G$49,MATCH('Order Data'!$F257,'Product Data'!$A$1:$A$49,0),MATCH('Order Data'!K$1,'Product Data'!$A$1:$G$1,0))</f>
        <v>Rob</v>
      </c>
      <c r="L257" t="str">
        <f>INDEX('Product Data'!$A$1:$G$49,MATCH('Order Data'!$F257,'Product Data'!$A$1:$A$49,0),MATCH('Order Data'!L$1,'Product Data'!$A$1:$G$1,0))</f>
        <v>L</v>
      </c>
      <c r="M257" s="4">
        <f>INDEX('Product Data'!$A$1:$G$49,MATCH('Order Data'!$F257,'Product Data'!$A$1:$A$49,0),MATCH('Order Data'!M$1,'Product Data'!$A$1:$G$1,0))</f>
        <v>0.5</v>
      </c>
      <c r="N257" s="5">
        <f>INDEX('Product Data'!$A$1:$G$49,MATCH('Order Data'!$F257,'Product Data'!$A$1:$A$49,0),MATCH('Order Data'!N$1,'Product Data'!$A$1:$G$1,0))</f>
        <v>7.169999999999999</v>
      </c>
      <c r="O257" s="5">
        <f t="shared" si="9"/>
        <v>21.509999999999998</v>
      </c>
      <c r="P257" t="str">
        <f t="shared" si="10"/>
        <v>Robusta</v>
      </c>
      <c r="Q257" t="str">
        <f t="shared" si="11"/>
        <v>Light</v>
      </c>
      <c r="R257" t="str">
        <f>_xlfn.XLOOKUP(tbl_orders[[#This Row],[Customer ID]],'Customer Data'!$A$1:$A$1001,'Customer Data'!$H$1:$H$1001,,0)</f>
        <v>No</v>
      </c>
    </row>
    <row r="258" spans="1:18" x14ac:dyDescent="0.2">
      <c r="A258" s="2" t="s">
        <v>1446</v>
      </c>
      <c r="B258" s="2" t="str">
        <f>TEXT(tbl_orders[[#This Row],[Order Date]],"mmm")</f>
        <v>Jan</v>
      </c>
      <c r="C258" s="2" t="str">
        <f>TEXT(tbl_orders[[#This Row],[Order Date]],"yyyy")</f>
        <v>2020</v>
      </c>
      <c r="D258" s="3">
        <v>43846</v>
      </c>
      <c r="E258" s="2" t="s">
        <v>1447</v>
      </c>
      <c r="F258" t="s">
        <v>4287</v>
      </c>
      <c r="G258" s="2">
        <v>2</v>
      </c>
      <c r="H258" s="2" t="str">
        <f>_xlfn.XLOOKUP(E258,'Customer Data'!$A$1:$A$1001,'Customer Data'!$B$1:$B$1001,,0)</f>
        <v>Zacharias Kiffe</v>
      </c>
      <c r="I258" s="2" t="str">
        <f>IF(_xlfn.XLOOKUP(E258,'Customer Data'!$A$1:$A$1001,'Customer Data'!$C$1:$C$1001,,0)=0,"",_xlfn.XLOOKUP(E258,'Customer Data'!$A$1:$A$1001,'Customer Data'!$C$1:$C$1001,,0))</f>
        <v>zkiffe74@cyberchimps.com</v>
      </c>
      <c r="J258" s="2" t="str">
        <f>_xlfn.XLOOKUP(E258,'Customer Data'!$A$1:$A$1001,'Customer Data'!$F$1:$F$1001,,0)</f>
        <v>United States</v>
      </c>
      <c r="K258" t="str">
        <f>INDEX('Product Data'!$A$1:$G$49,MATCH('Order Data'!$F258,'Product Data'!$A$1:$A$49,0),MATCH('Order Data'!K$1,'Product Data'!$A$1:$G$1,0))</f>
        <v>Lib</v>
      </c>
      <c r="L258" t="str">
        <f>INDEX('Product Data'!$A$1:$G$49,MATCH('Order Data'!$F258,'Product Data'!$A$1:$A$49,0),MATCH('Order Data'!L$1,'Product Data'!$A$1:$G$1,0))</f>
        <v>M</v>
      </c>
      <c r="M258" s="4">
        <f>INDEX('Product Data'!$A$1:$G$49,MATCH('Order Data'!$F258,'Product Data'!$A$1:$A$49,0),MATCH('Order Data'!M$1,'Product Data'!$A$1:$G$1,0))</f>
        <v>0.5</v>
      </c>
      <c r="N258" s="5">
        <f>INDEX('Product Data'!$A$1:$G$49,MATCH('Order Data'!$F258,'Product Data'!$A$1:$A$49,0),MATCH('Order Data'!N$1,'Product Data'!$A$1:$G$1,0))</f>
        <v>8.73</v>
      </c>
      <c r="O258" s="5">
        <f t="shared" si="9"/>
        <v>17.46</v>
      </c>
      <c r="P258" t="str">
        <f t="shared" si="10"/>
        <v>Liberica</v>
      </c>
      <c r="Q258" t="str">
        <f t="shared" si="11"/>
        <v>Medium</v>
      </c>
      <c r="R258" t="str">
        <f>_xlfn.XLOOKUP(tbl_orders[[#This Row],[Customer ID]],'Customer Data'!$A$1:$A$1001,'Customer Data'!$H$1:$H$1001,,0)</f>
        <v>Yes</v>
      </c>
    </row>
    <row r="259" spans="1:18" x14ac:dyDescent="0.2">
      <c r="A259" s="2" t="s">
        <v>1450</v>
      </c>
      <c r="B259" s="2" t="str">
        <f>TEXT(tbl_orders[[#This Row],[Order Date]],"mmm")</f>
        <v>Apr</v>
      </c>
      <c r="C259" s="2" t="str">
        <f>TEXT(tbl_orders[[#This Row],[Order Date]],"yyyy")</f>
        <v>2022</v>
      </c>
      <c r="D259" s="3">
        <v>44676</v>
      </c>
      <c r="E259" s="2" t="s">
        <v>1451</v>
      </c>
      <c r="F259" t="s">
        <v>4312</v>
      </c>
      <c r="G259" s="2">
        <v>2</v>
      </c>
      <c r="H259" s="2" t="str">
        <f>_xlfn.XLOOKUP(E259,'Customer Data'!$A$1:$A$1001,'Customer Data'!$B$1:$B$1001,,0)</f>
        <v>Denyse O'Calleran</v>
      </c>
      <c r="I259" s="2" t="str">
        <f>IF(_xlfn.XLOOKUP(E259,'Customer Data'!$A$1:$A$1001,'Customer Data'!$C$1:$C$1001,,0)=0,"",_xlfn.XLOOKUP(E259,'Customer Data'!$A$1:$A$1001,'Customer Data'!$C$1:$C$1001,,0))</f>
        <v>docalleran75@ucla.edu</v>
      </c>
      <c r="J259" s="2" t="str">
        <f>_xlfn.XLOOKUP(E259,'Customer Data'!$A$1:$A$1001,'Customer Data'!$F$1:$F$1001,,0)</f>
        <v>China</v>
      </c>
      <c r="K259" t="str">
        <f>INDEX('Product Data'!$A$1:$G$49,MATCH('Order Data'!$F259,'Product Data'!$A$1:$A$49,0),MATCH('Order Data'!K$1,'Product Data'!$A$1:$G$1,0))</f>
        <v>Exc</v>
      </c>
      <c r="L259" t="str">
        <f>INDEX('Product Data'!$A$1:$G$49,MATCH('Order Data'!$F259,'Product Data'!$A$1:$A$49,0),MATCH('Order Data'!L$1,'Product Data'!$A$1:$G$1,0))</f>
        <v>D</v>
      </c>
      <c r="M259" s="4">
        <f>INDEX('Product Data'!$A$1:$G$49,MATCH('Order Data'!$F259,'Product Data'!$A$1:$A$49,0),MATCH('Order Data'!M$1,'Product Data'!$A$1:$G$1,0))</f>
        <v>2.5</v>
      </c>
      <c r="N259" s="5">
        <f>INDEX('Product Data'!$A$1:$G$49,MATCH('Order Data'!$F259,'Product Data'!$A$1:$A$49,0),MATCH('Order Data'!N$1,'Product Data'!$A$1:$G$1,0))</f>
        <v>27.945</v>
      </c>
      <c r="O259" s="5">
        <f t="shared" ref="O259:O322" si="12">N259*G259</f>
        <v>55.89</v>
      </c>
      <c r="P259" t="str">
        <f t="shared" ref="P259:P322" si="13">IF(K259="Rob","Robusta",IF(K259="Exc","Excelsa",IF(K259="Ara","Arabica",IF(K259="Lib","Liberica",""))))</f>
        <v>Excelsa</v>
      </c>
      <c r="Q259" t="str">
        <f t="shared" ref="Q259:Q322" si="14">IF(L259="M","Medium",IF(L259="L","Light",IF(L259="D","Dark","")))</f>
        <v>Dark</v>
      </c>
      <c r="R259" t="str">
        <f>_xlfn.XLOOKUP(tbl_orders[[#This Row],[Customer ID]],'Customer Data'!$A$1:$A$1001,'Customer Data'!$H$1:$H$1001,,0)</f>
        <v>Yes</v>
      </c>
    </row>
    <row r="260" spans="1:18" x14ac:dyDescent="0.2">
      <c r="A260" s="2" t="s">
        <v>1454</v>
      </c>
      <c r="B260" s="2" t="str">
        <f>TEXT(tbl_orders[[#This Row],[Order Date]],"mmm")</f>
        <v>Nov</v>
      </c>
      <c r="C260" s="2" t="str">
        <f>TEXT(tbl_orders[[#This Row],[Order Date]],"yyyy")</f>
        <v>2021</v>
      </c>
      <c r="D260" s="3">
        <v>44513</v>
      </c>
      <c r="E260" s="2" t="s">
        <v>1455</v>
      </c>
      <c r="F260" t="s">
        <v>4312</v>
      </c>
      <c r="G260" s="2">
        <v>5</v>
      </c>
      <c r="H260" s="2" t="str">
        <f>_xlfn.XLOOKUP(E260,'Customer Data'!$A$1:$A$1001,'Customer Data'!$B$1:$B$1001,,0)</f>
        <v>Cobby Cromwell</v>
      </c>
      <c r="I260" s="2" t="str">
        <f>IF(_xlfn.XLOOKUP(E260,'Customer Data'!$A$1:$A$1001,'Customer Data'!$C$1:$C$1001,,0)=0,"",_xlfn.XLOOKUP(E260,'Customer Data'!$A$1:$A$1001,'Customer Data'!$C$1:$C$1001,,0))</f>
        <v>ccromwell76@desdev.cn</v>
      </c>
      <c r="J260" s="2" t="str">
        <f>_xlfn.XLOOKUP(E260,'Customer Data'!$A$1:$A$1001,'Customer Data'!$F$1:$F$1001,,0)</f>
        <v>United States</v>
      </c>
      <c r="K260" t="str">
        <f>INDEX('Product Data'!$A$1:$G$49,MATCH('Order Data'!$F260,'Product Data'!$A$1:$A$49,0),MATCH('Order Data'!K$1,'Product Data'!$A$1:$G$1,0))</f>
        <v>Exc</v>
      </c>
      <c r="L260" t="str">
        <f>INDEX('Product Data'!$A$1:$G$49,MATCH('Order Data'!$F260,'Product Data'!$A$1:$A$49,0),MATCH('Order Data'!L$1,'Product Data'!$A$1:$G$1,0))</f>
        <v>D</v>
      </c>
      <c r="M260" s="4">
        <f>INDEX('Product Data'!$A$1:$G$49,MATCH('Order Data'!$F260,'Product Data'!$A$1:$A$49,0),MATCH('Order Data'!M$1,'Product Data'!$A$1:$G$1,0))</f>
        <v>2.5</v>
      </c>
      <c r="N260" s="5">
        <f>INDEX('Product Data'!$A$1:$G$49,MATCH('Order Data'!$F260,'Product Data'!$A$1:$A$49,0),MATCH('Order Data'!N$1,'Product Data'!$A$1:$G$1,0))</f>
        <v>27.945</v>
      </c>
      <c r="O260" s="5">
        <f t="shared" si="12"/>
        <v>139.72499999999999</v>
      </c>
      <c r="P260" t="str">
        <f t="shared" si="13"/>
        <v>Excelsa</v>
      </c>
      <c r="Q260" t="str">
        <f t="shared" si="14"/>
        <v>Dark</v>
      </c>
      <c r="R260" t="str">
        <f>_xlfn.XLOOKUP(tbl_orders[[#This Row],[Customer ID]],'Customer Data'!$A$1:$A$1001,'Customer Data'!$H$1:$H$1001,,0)</f>
        <v>No</v>
      </c>
    </row>
    <row r="261" spans="1:18" x14ac:dyDescent="0.2">
      <c r="A261" s="2" t="s">
        <v>1458</v>
      </c>
      <c r="B261" s="2" t="str">
        <f>TEXT(tbl_orders[[#This Row],[Order Date]],"mmm")</f>
        <v>Jun</v>
      </c>
      <c r="C261" s="2" t="str">
        <f>TEXT(tbl_orders[[#This Row],[Order Date]],"yyyy")</f>
        <v>2021</v>
      </c>
      <c r="D261" s="3">
        <v>44355</v>
      </c>
      <c r="E261" s="2" t="s">
        <v>1459</v>
      </c>
      <c r="F261" t="s">
        <v>4301</v>
      </c>
      <c r="G261" s="2">
        <v>2</v>
      </c>
      <c r="H261" s="2" t="str">
        <f>_xlfn.XLOOKUP(E261,'Customer Data'!$A$1:$A$1001,'Customer Data'!$B$1:$B$1001,,0)</f>
        <v>Irv Hay</v>
      </c>
      <c r="I261" s="2" t="str">
        <f>IF(_xlfn.XLOOKUP(E261,'Customer Data'!$A$1:$A$1001,'Customer Data'!$C$1:$C$1001,,0)=0,"",_xlfn.XLOOKUP(E261,'Customer Data'!$A$1:$A$1001,'Customer Data'!$C$1:$C$1001,,0))</f>
        <v>ihay77@lulu.com</v>
      </c>
      <c r="J261" s="2" t="str">
        <f>_xlfn.XLOOKUP(E261,'Customer Data'!$A$1:$A$1001,'Customer Data'!$F$1:$F$1001,,0)</f>
        <v>China</v>
      </c>
      <c r="K261" t="str">
        <f>INDEX('Product Data'!$A$1:$G$49,MATCH('Order Data'!$F261,'Product Data'!$A$1:$A$49,0),MATCH('Order Data'!K$1,'Product Data'!$A$1:$G$1,0))</f>
        <v>Rob</v>
      </c>
      <c r="L261" t="str">
        <f>INDEX('Product Data'!$A$1:$G$49,MATCH('Order Data'!$F261,'Product Data'!$A$1:$A$49,0),MATCH('Order Data'!L$1,'Product Data'!$A$1:$G$1,0))</f>
        <v>M</v>
      </c>
      <c r="M261" s="4">
        <f>INDEX('Product Data'!$A$1:$G$49,MATCH('Order Data'!$F261,'Product Data'!$A$1:$A$49,0),MATCH('Order Data'!M$1,'Product Data'!$A$1:$G$1,0))</f>
        <v>0.2</v>
      </c>
      <c r="N261" s="5">
        <f>INDEX('Product Data'!$A$1:$G$49,MATCH('Order Data'!$F261,'Product Data'!$A$1:$A$49,0),MATCH('Order Data'!N$1,'Product Data'!$A$1:$G$1,0))</f>
        <v>2.9849999999999999</v>
      </c>
      <c r="O261" s="5">
        <f t="shared" si="12"/>
        <v>5.97</v>
      </c>
      <c r="P261" t="str">
        <f t="shared" si="13"/>
        <v>Robusta</v>
      </c>
      <c r="Q261" t="str">
        <f t="shared" si="14"/>
        <v>Medium</v>
      </c>
      <c r="R261" t="str">
        <f>_xlfn.XLOOKUP(tbl_orders[[#This Row],[Customer ID]],'Customer Data'!$A$1:$A$1001,'Customer Data'!$H$1:$H$1001,,0)</f>
        <v>No</v>
      </c>
    </row>
    <row r="262" spans="1:18" x14ac:dyDescent="0.2">
      <c r="A262" s="2" t="s">
        <v>1462</v>
      </c>
      <c r="B262" s="2" t="str">
        <f>TEXT(tbl_orders[[#This Row],[Order Date]],"mmm")</f>
        <v>Nov</v>
      </c>
      <c r="C262" s="2" t="str">
        <f>TEXT(tbl_orders[[#This Row],[Order Date]],"yyyy")</f>
        <v>2020</v>
      </c>
      <c r="D262" s="3">
        <v>44156</v>
      </c>
      <c r="E262" s="2" t="s">
        <v>1463</v>
      </c>
      <c r="F262" t="s">
        <v>4269</v>
      </c>
      <c r="G262" s="2">
        <v>1</v>
      </c>
      <c r="H262" s="2" t="str">
        <f>_xlfn.XLOOKUP(E262,'Customer Data'!$A$1:$A$1001,'Customer Data'!$B$1:$B$1001,,0)</f>
        <v>Tani Taffarello</v>
      </c>
      <c r="I262" s="2" t="str">
        <f>IF(_xlfn.XLOOKUP(E262,'Customer Data'!$A$1:$A$1001,'Customer Data'!$C$1:$C$1001,,0)=0,"",_xlfn.XLOOKUP(E262,'Customer Data'!$A$1:$A$1001,'Customer Data'!$C$1:$C$1001,,0))</f>
        <v>ttaffarello78@sciencedaily.com</v>
      </c>
      <c r="J262" s="2" t="str">
        <f>_xlfn.XLOOKUP(E262,'Customer Data'!$A$1:$A$1001,'Customer Data'!$F$1:$F$1001,,0)</f>
        <v>United States</v>
      </c>
      <c r="K262" t="str">
        <f>INDEX('Product Data'!$A$1:$G$49,MATCH('Order Data'!$F262,'Product Data'!$A$1:$A$49,0),MATCH('Order Data'!K$1,'Product Data'!$A$1:$G$1,0))</f>
        <v>Rob</v>
      </c>
      <c r="L262" t="str">
        <f>INDEX('Product Data'!$A$1:$G$49,MATCH('Order Data'!$F262,'Product Data'!$A$1:$A$49,0),MATCH('Order Data'!L$1,'Product Data'!$A$1:$G$1,0))</f>
        <v>L</v>
      </c>
      <c r="M262" s="4">
        <f>INDEX('Product Data'!$A$1:$G$49,MATCH('Order Data'!$F262,'Product Data'!$A$1:$A$49,0),MATCH('Order Data'!M$1,'Product Data'!$A$1:$G$1,0))</f>
        <v>2.5</v>
      </c>
      <c r="N262" s="5">
        <f>INDEX('Product Data'!$A$1:$G$49,MATCH('Order Data'!$F262,'Product Data'!$A$1:$A$49,0),MATCH('Order Data'!N$1,'Product Data'!$A$1:$G$1,0))</f>
        <v>27.484999999999996</v>
      </c>
      <c r="O262" s="5">
        <f t="shared" si="12"/>
        <v>27.484999999999996</v>
      </c>
      <c r="P262" t="str">
        <f t="shared" si="13"/>
        <v>Robusta</v>
      </c>
      <c r="Q262" t="str">
        <f t="shared" si="14"/>
        <v>Light</v>
      </c>
      <c r="R262" t="str">
        <f>_xlfn.XLOOKUP(tbl_orders[[#This Row],[Customer ID]],'Customer Data'!$A$1:$A$1001,'Customer Data'!$H$1:$H$1001,,0)</f>
        <v>Yes</v>
      </c>
    </row>
    <row r="263" spans="1:18" x14ac:dyDescent="0.2">
      <c r="A263" s="2" t="s">
        <v>1466</v>
      </c>
      <c r="B263" s="2" t="str">
        <f>TEXT(tbl_orders[[#This Row],[Order Date]],"mmm")</f>
        <v>Mar</v>
      </c>
      <c r="C263" s="2" t="str">
        <f>TEXT(tbl_orders[[#This Row],[Order Date]],"yyyy")</f>
        <v>2019</v>
      </c>
      <c r="D263" s="3">
        <v>43538</v>
      </c>
      <c r="E263" s="2" t="s">
        <v>1467</v>
      </c>
      <c r="F263" t="s">
        <v>4306</v>
      </c>
      <c r="G263" s="2">
        <v>5</v>
      </c>
      <c r="H263" s="2" t="str">
        <f>_xlfn.XLOOKUP(E263,'Customer Data'!$A$1:$A$1001,'Customer Data'!$B$1:$B$1001,,0)</f>
        <v>Monique Canty</v>
      </c>
      <c r="I263" s="2" t="str">
        <f>IF(_xlfn.XLOOKUP(E263,'Customer Data'!$A$1:$A$1001,'Customer Data'!$C$1:$C$1001,,0)=0,"",_xlfn.XLOOKUP(E263,'Customer Data'!$A$1:$A$1001,'Customer Data'!$C$1:$C$1001,,0))</f>
        <v>mcanty79@jigsy.com</v>
      </c>
      <c r="J263" s="2" t="str">
        <f>_xlfn.XLOOKUP(E263,'Customer Data'!$A$1:$A$1001,'Customer Data'!$F$1:$F$1001,,0)</f>
        <v>Brazil</v>
      </c>
      <c r="K263" t="str">
        <f>INDEX('Product Data'!$A$1:$G$49,MATCH('Order Data'!$F263,'Product Data'!$A$1:$A$49,0),MATCH('Order Data'!K$1,'Product Data'!$A$1:$G$1,0))</f>
        <v>Rob</v>
      </c>
      <c r="L263" t="str">
        <f>INDEX('Product Data'!$A$1:$G$49,MATCH('Order Data'!$F263,'Product Data'!$A$1:$A$49,0),MATCH('Order Data'!L$1,'Product Data'!$A$1:$G$1,0))</f>
        <v>L</v>
      </c>
      <c r="M263" s="4">
        <f>INDEX('Product Data'!$A$1:$G$49,MATCH('Order Data'!$F263,'Product Data'!$A$1:$A$49,0),MATCH('Order Data'!M$1,'Product Data'!$A$1:$G$1,0))</f>
        <v>1</v>
      </c>
      <c r="N263" s="5">
        <f>INDEX('Product Data'!$A$1:$G$49,MATCH('Order Data'!$F263,'Product Data'!$A$1:$A$49,0),MATCH('Order Data'!N$1,'Product Data'!$A$1:$G$1,0))</f>
        <v>11.95</v>
      </c>
      <c r="O263" s="5">
        <f t="shared" si="12"/>
        <v>59.75</v>
      </c>
      <c r="P263" t="str">
        <f t="shared" si="13"/>
        <v>Robusta</v>
      </c>
      <c r="Q263" t="str">
        <f t="shared" si="14"/>
        <v>Light</v>
      </c>
      <c r="R263" t="str">
        <f>_xlfn.XLOOKUP(tbl_orders[[#This Row],[Customer ID]],'Customer Data'!$A$1:$A$1001,'Customer Data'!$H$1:$H$1001,,0)</f>
        <v>Yes</v>
      </c>
    </row>
    <row r="264" spans="1:18" x14ac:dyDescent="0.2">
      <c r="A264" s="2" t="s">
        <v>1470</v>
      </c>
      <c r="B264" s="2" t="str">
        <f>TEXT(tbl_orders[[#This Row],[Order Date]],"mmm")</f>
        <v>Aug</v>
      </c>
      <c r="C264" s="2" t="str">
        <f>TEXT(tbl_orders[[#This Row],[Order Date]],"yyyy")</f>
        <v>2019</v>
      </c>
      <c r="D264" s="3">
        <v>43693</v>
      </c>
      <c r="E264" s="2" t="s">
        <v>1471</v>
      </c>
      <c r="F264" t="s">
        <v>4268</v>
      </c>
      <c r="G264" s="2">
        <v>3</v>
      </c>
      <c r="H264" s="2" t="str">
        <f>_xlfn.XLOOKUP(E264,'Customer Data'!$A$1:$A$1001,'Customer Data'!$B$1:$B$1001,,0)</f>
        <v>Javier Kopke</v>
      </c>
      <c r="I264" s="2" t="str">
        <f>IF(_xlfn.XLOOKUP(E264,'Customer Data'!$A$1:$A$1001,'Customer Data'!$C$1:$C$1001,,0)=0,"",_xlfn.XLOOKUP(E264,'Customer Data'!$A$1:$A$1001,'Customer Data'!$C$1:$C$1001,,0))</f>
        <v>jkopke7a@auda.org.au</v>
      </c>
      <c r="J264" s="2" t="str">
        <f>_xlfn.XLOOKUP(E264,'Customer Data'!$A$1:$A$1001,'Customer Data'!$F$1:$F$1001,,0)</f>
        <v>United States</v>
      </c>
      <c r="K264" t="str">
        <f>INDEX('Product Data'!$A$1:$G$49,MATCH('Order Data'!$F264,'Product Data'!$A$1:$A$49,0),MATCH('Order Data'!K$1,'Product Data'!$A$1:$G$1,0))</f>
        <v>Exc</v>
      </c>
      <c r="L264" t="str">
        <f>INDEX('Product Data'!$A$1:$G$49,MATCH('Order Data'!$F264,'Product Data'!$A$1:$A$49,0),MATCH('Order Data'!L$1,'Product Data'!$A$1:$G$1,0))</f>
        <v>M</v>
      </c>
      <c r="M264" s="4">
        <f>INDEX('Product Data'!$A$1:$G$49,MATCH('Order Data'!$F264,'Product Data'!$A$1:$A$49,0),MATCH('Order Data'!M$1,'Product Data'!$A$1:$G$1,0))</f>
        <v>1</v>
      </c>
      <c r="N264" s="5">
        <f>INDEX('Product Data'!$A$1:$G$49,MATCH('Order Data'!$F264,'Product Data'!$A$1:$A$49,0),MATCH('Order Data'!N$1,'Product Data'!$A$1:$G$1,0))</f>
        <v>13.75</v>
      </c>
      <c r="O264" s="5">
        <f t="shared" si="12"/>
        <v>41.25</v>
      </c>
      <c r="P264" t="str">
        <f t="shared" si="13"/>
        <v>Excelsa</v>
      </c>
      <c r="Q264" t="str">
        <f t="shared" si="14"/>
        <v>Medium</v>
      </c>
      <c r="R264" t="str">
        <f>_xlfn.XLOOKUP(tbl_orders[[#This Row],[Customer ID]],'Customer Data'!$A$1:$A$1001,'Customer Data'!$H$1:$H$1001,,0)</f>
        <v>No</v>
      </c>
    </row>
    <row r="265" spans="1:18" x14ac:dyDescent="0.2">
      <c r="A265" s="2" t="s">
        <v>1474</v>
      </c>
      <c r="B265" s="2" t="str">
        <f>TEXT(tbl_orders[[#This Row],[Order Date]],"mmm")</f>
        <v>Apr</v>
      </c>
      <c r="C265" s="2" t="str">
        <f>TEXT(tbl_orders[[#This Row],[Order Date]],"yyyy")</f>
        <v>2019</v>
      </c>
      <c r="D265" s="3">
        <v>43577</v>
      </c>
      <c r="E265" s="2" t="s">
        <v>1475</v>
      </c>
      <c r="F265" t="s">
        <v>4308</v>
      </c>
      <c r="G265" s="2">
        <v>4</v>
      </c>
      <c r="H265" s="2" t="str">
        <f>_xlfn.XLOOKUP(E265,'Customer Data'!$A$1:$A$1001,'Customer Data'!$B$1:$B$1001,,0)</f>
        <v>Mar McIver</v>
      </c>
      <c r="I265" s="2" t="str">
        <f>IF(_xlfn.XLOOKUP(E265,'Customer Data'!$A$1:$A$1001,'Customer Data'!$C$1:$C$1001,,0)=0,"",_xlfn.XLOOKUP(E265,'Customer Data'!$A$1:$A$1001,'Customer Data'!$C$1:$C$1001,,0))</f>
        <v/>
      </c>
      <c r="J265" s="2" t="str">
        <f>_xlfn.XLOOKUP(E265,'Customer Data'!$A$1:$A$1001,'Customer Data'!$F$1:$F$1001,,0)</f>
        <v>China</v>
      </c>
      <c r="K265" t="str">
        <f>INDEX('Product Data'!$A$1:$G$49,MATCH('Order Data'!$F265,'Product Data'!$A$1:$A$49,0),MATCH('Order Data'!K$1,'Product Data'!$A$1:$G$1,0))</f>
        <v>Lib</v>
      </c>
      <c r="L265" t="str">
        <f>INDEX('Product Data'!$A$1:$G$49,MATCH('Order Data'!$F265,'Product Data'!$A$1:$A$49,0),MATCH('Order Data'!L$1,'Product Data'!$A$1:$G$1,0))</f>
        <v>M</v>
      </c>
      <c r="M265" s="4">
        <f>INDEX('Product Data'!$A$1:$G$49,MATCH('Order Data'!$F265,'Product Data'!$A$1:$A$49,0),MATCH('Order Data'!M$1,'Product Data'!$A$1:$G$1,0))</f>
        <v>2.5</v>
      </c>
      <c r="N265" s="5">
        <f>INDEX('Product Data'!$A$1:$G$49,MATCH('Order Data'!$F265,'Product Data'!$A$1:$A$49,0),MATCH('Order Data'!N$1,'Product Data'!$A$1:$G$1,0))</f>
        <v>33.464999999999996</v>
      </c>
      <c r="O265" s="5">
        <f t="shared" si="12"/>
        <v>133.85999999999999</v>
      </c>
      <c r="P265" t="str">
        <f t="shared" si="13"/>
        <v>Liberica</v>
      </c>
      <c r="Q265" t="str">
        <f t="shared" si="14"/>
        <v>Medium</v>
      </c>
      <c r="R265" t="str">
        <f>_xlfn.XLOOKUP(tbl_orders[[#This Row],[Customer ID]],'Customer Data'!$A$1:$A$1001,'Customer Data'!$H$1:$H$1001,,0)</f>
        <v>No</v>
      </c>
    </row>
    <row r="266" spans="1:18" x14ac:dyDescent="0.2">
      <c r="A266" s="2" t="s">
        <v>1477</v>
      </c>
      <c r="B266" s="2" t="str">
        <f>TEXT(tbl_orders[[#This Row],[Order Date]],"mmm")</f>
        <v>May</v>
      </c>
      <c r="C266" s="2" t="str">
        <f>TEXT(tbl_orders[[#This Row],[Order Date]],"yyyy")</f>
        <v>2022</v>
      </c>
      <c r="D266" s="3">
        <v>44683</v>
      </c>
      <c r="E266" s="2" t="s">
        <v>1478</v>
      </c>
      <c r="F266" t="s">
        <v>4306</v>
      </c>
      <c r="G266" s="2">
        <v>2</v>
      </c>
      <c r="H266" s="2" t="str">
        <f>_xlfn.XLOOKUP(E266,'Customer Data'!$A$1:$A$1001,'Customer Data'!$B$1:$B$1001,,0)</f>
        <v>Arabella Fransewich</v>
      </c>
      <c r="I266" s="2" t="str">
        <f>IF(_xlfn.XLOOKUP(E266,'Customer Data'!$A$1:$A$1001,'Customer Data'!$C$1:$C$1001,,0)=0,"",_xlfn.XLOOKUP(E266,'Customer Data'!$A$1:$A$1001,'Customer Data'!$C$1:$C$1001,,0))</f>
        <v/>
      </c>
      <c r="J266" s="2" t="str">
        <f>_xlfn.XLOOKUP(E266,'Customer Data'!$A$1:$A$1001,'Customer Data'!$F$1:$F$1001,,0)</f>
        <v>Brazil</v>
      </c>
      <c r="K266" t="str">
        <f>INDEX('Product Data'!$A$1:$G$49,MATCH('Order Data'!$F266,'Product Data'!$A$1:$A$49,0),MATCH('Order Data'!K$1,'Product Data'!$A$1:$G$1,0))</f>
        <v>Rob</v>
      </c>
      <c r="L266" t="str">
        <f>INDEX('Product Data'!$A$1:$G$49,MATCH('Order Data'!$F266,'Product Data'!$A$1:$A$49,0),MATCH('Order Data'!L$1,'Product Data'!$A$1:$G$1,0))</f>
        <v>L</v>
      </c>
      <c r="M266" s="4">
        <f>INDEX('Product Data'!$A$1:$G$49,MATCH('Order Data'!$F266,'Product Data'!$A$1:$A$49,0),MATCH('Order Data'!M$1,'Product Data'!$A$1:$G$1,0))</f>
        <v>1</v>
      </c>
      <c r="N266" s="5">
        <f>INDEX('Product Data'!$A$1:$G$49,MATCH('Order Data'!$F266,'Product Data'!$A$1:$A$49,0),MATCH('Order Data'!N$1,'Product Data'!$A$1:$G$1,0))</f>
        <v>11.95</v>
      </c>
      <c r="O266" s="5">
        <f t="shared" si="12"/>
        <v>23.9</v>
      </c>
      <c r="P266" t="str">
        <f t="shared" si="13"/>
        <v>Robusta</v>
      </c>
      <c r="Q266" t="str">
        <f t="shared" si="14"/>
        <v>Light</v>
      </c>
      <c r="R266" t="str">
        <f>_xlfn.XLOOKUP(tbl_orders[[#This Row],[Customer ID]],'Customer Data'!$A$1:$A$1001,'Customer Data'!$H$1:$H$1001,,0)</f>
        <v>Yes</v>
      </c>
    </row>
    <row r="267" spans="1:18" x14ac:dyDescent="0.2">
      <c r="A267" s="2" t="s">
        <v>1481</v>
      </c>
      <c r="B267" s="2" t="str">
        <f>TEXT(tbl_orders[[#This Row],[Order Date]],"mmm")</f>
        <v>Feb</v>
      </c>
      <c r="C267" s="2" t="str">
        <f>TEXT(tbl_orders[[#This Row],[Order Date]],"yyyy")</f>
        <v>2020</v>
      </c>
      <c r="D267" s="3">
        <v>43872</v>
      </c>
      <c r="E267" s="2" t="s">
        <v>1482</v>
      </c>
      <c r="F267" t="s">
        <v>4285</v>
      </c>
      <c r="G267" s="2">
        <v>1</v>
      </c>
      <c r="H267" s="2" t="str">
        <f>_xlfn.XLOOKUP(E267,'Customer Data'!$A$1:$A$1001,'Customer Data'!$B$1:$B$1001,,0)</f>
        <v>Violette Hellmore</v>
      </c>
      <c r="I267" s="2" t="str">
        <f>IF(_xlfn.XLOOKUP(E267,'Customer Data'!$A$1:$A$1001,'Customer Data'!$C$1:$C$1001,,0)=0,"",_xlfn.XLOOKUP(E267,'Customer Data'!$A$1:$A$1001,'Customer Data'!$C$1:$C$1001,,0))</f>
        <v>vhellmore7d@bbc.co.uk</v>
      </c>
      <c r="J267" s="2" t="str">
        <f>_xlfn.XLOOKUP(E267,'Customer Data'!$A$1:$A$1001,'Customer Data'!$F$1:$F$1001,,0)</f>
        <v>United States</v>
      </c>
      <c r="K267" t="str">
        <f>INDEX('Product Data'!$A$1:$G$49,MATCH('Order Data'!$F267,'Product Data'!$A$1:$A$49,0),MATCH('Order Data'!K$1,'Product Data'!$A$1:$G$1,0))</f>
        <v>Ara</v>
      </c>
      <c r="L267" t="str">
        <f>INDEX('Product Data'!$A$1:$G$49,MATCH('Order Data'!$F267,'Product Data'!$A$1:$A$49,0),MATCH('Order Data'!L$1,'Product Data'!$A$1:$G$1,0))</f>
        <v>D</v>
      </c>
      <c r="M267" s="4">
        <f>INDEX('Product Data'!$A$1:$G$49,MATCH('Order Data'!$F267,'Product Data'!$A$1:$A$49,0),MATCH('Order Data'!M$1,'Product Data'!$A$1:$G$1,0))</f>
        <v>0.5</v>
      </c>
      <c r="N267" s="5">
        <f>INDEX('Product Data'!$A$1:$G$49,MATCH('Order Data'!$F267,'Product Data'!$A$1:$A$49,0),MATCH('Order Data'!N$1,'Product Data'!$A$1:$G$1,0))</f>
        <v>5.97</v>
      </c>
      <c r="O267" s="5">
        <f t="shared" si="12"/>
        <v>5.97</v>
      </c>
      <c r="P267" t="str">
        <f t="shared" si="13"/>
        <v>Arabica</v>
      </c>
      <c r="Q267" t="str">
        <f t="shared" si="14"/>
        <v>Dark</v>
      </c>
      <c r="R267" t="str">
        <f>_xlfn.XLOOKUP(tbl_orders[[#This Row],[Customer ID]],'Customer Data'!$A$1:$A$1001,'Customer Data'!$H$1:$H$1001,,0)</f>
        <v>Yes</v>
      </c>
    </row>
    <row r="268" spans="1:18" x14ac:dyDescent="0.2">
      <c r="A268" s="2" t="s">
        <v>1485</v>
      </c>
      <c r="B268" s="2" t="str">
        <f>TEXT(tbl_orders[[#This Row],[Order Date]],"mmm")</f>
        <v>Mar</v>
      </c>
      <c r="C268" s="2" t="str">
        <f>TEXT(tbl_orders[[#This Row],[Order Date]],"yyyy")</f>
        <v>2021</v>
      </c>
      <c r="D268" s="3">
        <v>44283</v>
      </c>
      <c r="E268" s="2" t="s">
        <v>1486</v>
      </c>
      <c r="F268" t="s">
        <v>4310</v>
      </c>
      <c r="G268" s="2">
        <v>2</v>
      </c>
      <c r="H268" s="2" t="str">
        <f>_xlfn.XLOOKUP(E268,'Customer Data'!$A$1:$A$1001,'Customer Data'!$B$1:$B$1001,,0)</f>
        <v>Myles Seawright</v>
      </c>
      <c r="I268" s="2" t="str">
        <f>IF(_xlfn.XLOOKUP(E268,'Customer Data'!$A$1:$A$1001,'Customer Data'!$C$1:$C$1001,,0)=0,"",_xlfn.XLOOKUP(E268,'Customer Data'!$A$1:$A$1001,'Customer Data'!$C$1:$C$1001,,0))</f>
        <v>mseawright7e@nbcnews.com</v>
      </c>
      <c r="J268" s="2" t="str">
        <f>_xlfn.XLOOKUP(E268,'Customer Data'!$A$1:$A$1001,'Customer Data'!$F$1:$F$1001,,0)</f>
        <v>China</v>
      </c>
      <c r="K268" t="str">
        <f>INDEX('Product Data'!$A$1:$G$49,MATCH('Order Data'!$F268,'Product Data'!$A$1:$A$49,0),MATCH('Order Data'!K$1,'Product Data'!$A$1:$G$1,0))</f>
        <v>Exc</v>
      </c>
      <c r="L268" t="str">
        <f>INDEX('Product Data'!$A$1:$G$49,MATCH('Order Data'!$F268,'Product Data'!$A$1:$A$49,0),MATCH('Order Data'!L$1,'Product Data'!$A$1:$G$1,0))</f>
        <v>D</v>
      </c>
      <c r="M268" s="4">
        <f>INDEX('Product Data'!$A$1:$G$49,MATCH('Order Data'!$F268,'Product Data'!$A$1:$A$49,0),MATCH('Order Data'!M$1,'Product Data'!$A$1:$G$1,0))</f>
        <v>1</v>
      </c>
      <c r="N268" s="5">
        <f>INDEX('Product Data'!$A$1:$G$49,MATCH('Order Data'!$F268,'Product Data'!$A$1:$A$49,0),MATCH('Order Data'!N$1,'Product Data'!$A$1:$G$1,0))</f>
        <v>12.15</v>
      </c>
      <c r="O268" s="5">
        <f t="shared" si="12"/>
        <v>24.3</v>
      </c>
      <c r="P268" t="str">
        <f t="shared" si="13"/>
        <v>Excelsa</v>
      </c>
      <c r="Q268" t="str">
        <f t="shared" si="14"/>
        <v>Dark</v>
      </c>
      <c r="R268" t="str">
        <f>_xlfn.XLOOKUP(tbl_orders[[#This Row],[Customer ID]],'Customer Data'!$A$1:$A$1001,'Customer Data'!$H$1:$H$1001,,0)</f>
        <v>No</v>
      </c>
    </row>
    <row r="269" spans="1:18" x14ac:dyDescent="0.2">
      <c r="A269" s="2" t="s">
        <v>1489</v>
      </c>
      <c r="B269" s="2" t="str">
        <f>TEXT(tbl_orders[[#This Row],[Order Date]],"mmm")</f>
        <v>May</v>
      </c>
      <c r="C269" s="2" t="str">
        <f>TEXT(tbl_orders[[#This Row],[Order Date]],"yyyy")</f>
        <v>2021</v>
      </c>
      <c r="D269" s="3">
        <v>44324</v>
      </c>
      <c r="E269" s="2" t="s">
        <v>1490</v>
      </c>
      <c r="F269" t="s">
        <v>4280</v>
      </c>
      <c r="G269" s="2">
        <v>6</v>
      </c>
      <c r="H269" s="2" t="str">
        <f>_xlfn.XLOOKUP(E269,'Customer Data'!$A$1:$A$1001,'Customer Data'!$B$1:$B$1001,,0)</f>
        <v>Silvana Northeast</v>
      </c>
      <c r="I269" s="2" t="str">
        <f>IF(_xlfn.XLOOKUP(E269,'Customer Data'!$A$1:$A$1001,'Customer Data'!$C$1:$C$1001,,0)=0,"",_xlfn.XLOOKUP(E269,'Customer Data'!$A$1:$A$1001,'Customer Data'!$C$1:$C$1001,,0))</f>
        <v>snortheast7f@mashable.com</v>
      </c>
      <c r="J269" s="2" t="str">
        <f>_xlfn.XLOOKUP(E269,'Customer Data'!$A$1:$A$1001,'Customer Data'!$F$1:$F$1001,,0)</f>
        <v>United States</v>
      </c>
      <c r="K269" t="str">
        <f>INDEX('Product Data'!$A$1:$G$49,MATCH('Order Data'!$F269,'Product Data'!$A$1:$A$49,0),MATCH('Order Data'!K$1,'Product Data'!$A$1:$G$1,0))</f>
        <v>Exc</v>
      </c>
      <c r="L269" t="str">
        <f>INDEX('Product Data'!$A$1:$G$49,MATCH('Order Data'!$F269,'Product Data'!$A$1:$A$49,0),MATCH('Order Data'!L$1,'Product Data'!$A$1:$G$1,0))</f>
        <v>D</v>
      </c>
      <c r="M269" s="4">
        <f>INDEX('Product Data'!$A$1:$G$49,MATCH('Order Data'!$F269,'Product Data'!$A$1:$A$49,0),MATCH('Order Data'!M$1,'Product Data'!$A$1:$G$1,0))</f>
        <v>0.2</v>
      </c>
      <c r="N269" s="5">
        <f>INDEX('Product Data'!$A$1:$G$49,MATCH('Order Data'!$F269,'Product Data'!$A$1:$A$49,0),MATCH('Order Data'!N$1,'Product Data'!$A$1:$G$1,0))</f>
        <v>3.645</v>
      </c>
      <c r="O269" s="5">
        <f t="shared" si="12"/>
        <v>21.87</v>
      </c>
      <c r="P269" t="str">
        <f t="shared" si="13"/>
        <v>Excelsa</v>
      </c>
      <c r="Q269" t="str">
        <f t="shared" si="14"/>
        <v>Dark</v>
      </c>
      <c r="R269" t="str">
        <f>_xlfn.XLOOKUP(tbl_orders[[#This Row],[Customer ID]],'Customer Data'!$A$1:$A$1001,'Customer Data'!$H$1:$H$1001,,0)</f>
        <v>Yes</v>
      </c>
    </row>
    <row r="270" spans="1:18" x14ac:dyDescent="0.2">
      <c r="A270" s="2" t="s">
        <v>1493</v>
      </c>
      <c r="B270" s="2" t="str">
        <f>TEXT(tbl_orders[[#This Row],[Order Date]],"mmm")</f>
        <v>Nov</v>
      </c>
      <c r="C270" s="2" t="str">
        <f>TEXT(tbl_orders[[#This Row],[Order Date]],"yyyy")</f>
        <v>2019</v>
      </c>
      <c r="D270" s="3">
        <v>43790</v>
      </c>
      <c r="E270" s="2" t="s">
        <v>1272</v>
      </c>
      <c r="F270" t="s">
        <v>4274</v>
      </c>
      <c r="G270" s="2">
        <v>2</v>
      </c>
      <c r="H270" s="2" t="str">
        <f>_xlfn.XLOOKUP(E270,'Customer Data'!$A$1:$A$1001,'Customer Data'!$B$1:$B$1001,,0)</f>
        <v>Anselma Attwater</v>
      </c>
      <c r="I270" s="2" t="str">
        <f>IF(_xlfn.XLOOKUP(E270,'Customer Data'!$A$1:$A$1001,'Customer Data'!$C$1:$C$1001,,0)=0,"",_xlfn.XLOOKUP(E270,'Customer Data'!$A$1:$A$1001,'Customer Data'!$C$1:$C$1001,,0))</f>
        <v>aattwater5u@wikia.com</v>
      </c>
      <c r="J270" s="2" t="str">
        <f>_xlfn.XLOOKUP(E270,'Customer Data'!$A$1:$A$1001,'Customer Data'!$F$1:$F$1001,,0)</f>
        <v>United States</v>
      </c>
      <c r="K270" t="str">
        <f>INDEX('Product Data'!$A$1:$G$49,MATCH('Order Data'!$F270,'Product Data'!$A$1:$A$49,0),MATCH('Order Data'!K$1,'Product Data'!$A$1:$G$1,0))</f>
        <v>Ara</v>
      </c>
      <c r="L270" t="str">
        <f>INDEX('Product Data'!$A$1:$G$49,MATCH('Order Data'!$F270,'Product Data'!$A$1:$A$49,0),MATCH('Order Data'!L$1,'Product Data'!$A$1:$G$1,0))</f>
        <v>D</v>
      </c>
      <c r="M270" s="4">
        <f>INDEX('Product Data'!$A$1:$G$49,MATCH('Order Data'!$F270,'Product Data'!$A$1:$A$49,0),MATCH('Order Data'!M$1,'Product Data'!$A$1:$G$1,0))</f>
        <v>1</v>
      </c>
      <c r="N270" s="5">
        <f>INDEX('Product Data'!$A$1:$G$49,MATCH('Order Data'!$F270,'Product Data'!$A$1:$A$49,0),MATCH('Order Data'!N$1,'Product Data'!$A$1:$G$1,0))</f>
        <v>9.9499999999999993</v>
      </c>
      <c r="O270" s="5">
        <f t="shared" si="12"/>
        <v>19.899999999999999</v>
      </c>
      <c r="P270" t="str">
        <f t="shared" si="13"/>
        <v>Arabica</v>
      </c>
      <c r="Q270" t="str">
        <f t="shared" si="14"/>
        <v>Dark</v>
      </c>
      <c r="R270" t="str">
        <f>_xlfn.XLOOKUP(tbl_orders[[#This Row],[Customer ID]],'Customer Data'!$A$1:$A$1001,'Customer Data'!$H$1:$H$1001,,0)</f>
        <v>Yes</v>
      </c>
    </row>
    <row r="271" spans="1:18" x14ac:dyDescent="0.2">
      <c r="A271" s="2" t="s">
        <v>1496</v>
      </c>
      <c r="B271" s="2" t="str">
        <f>TEXT(tbl_orders[[#This Row],[Order Date]],"mmm")</f>
        <v>May</v>
      </c>
      <c r="C271" s="2" t="str">
        <f>TEXT(tbl_orders[[#This Row],[Order Date]],"yyyy")</f>
        <v>2021</v>
      </c>
      <c r="D271" s="3">
        <v>44333</v>
      </c>
      <c r="E271" s="2" t="s">
        <v>1497</v>
      </c>
      <c r="F271" t="s">
        <v>4281</v>
      </c>
      <c r="G271" s="2">
        <v>2</v>
      </c>
      <c r="H271" s="2" t="str">
        <f>_xlfn.XLOOKUP(E271,'Customer Data'!$A$1:$A$1001,'Customer Data'!$B$1:$B$1001,,0)</f>
        <v>Monica Fearon</v>
      </c>
      <c r="I271" s="2" t="str">
        <f>IF(_xlfn.XLOOKUP(E271,'Customer Data'!$A$1:$A$1001,'Customer Data'!$C$1:$C$1001,,0)=0,"",_xlfn.XLOOKUP(E271,'Customer Data'!$A$1:$A$1001,'Customer Data'!$C$1:$C$1001,,0))</f>
        <v>mfearon7h@reverbnation.com</v>
      </c>
      <c r="J271" s="2" t="str">
        <f>_xlfn.XLOOKUP(E271,'Customer Data'!$A$1:$A$1001,'Customer Data'!$F$1:$F$1001,,0)</f>
        <v>United States</v>
      </c>
      <c r="K271" t="str">
        <f>INDEX('Product Data'!$A$1:$G$49,MATCH('Order Data'!$F271,'Product Data'!$A$1:$A$49,0),MATCH('Order Data'!K$1,'Product Data'!$A$1:$G$1,0))</f>
        <v>Ara</v>
      </c>
      <c r="L271" t="str">
        <f>INDEX('Product Data'!$A$1:$G$49,MATCH('Order Data'!$F271,'Product Data'!$A$1:$A$49,0),MATCH('Order Data'!L$1,'Product Data'!$A$1:$G$1,0))</f>
        <v>D</v>
      </c>
      <c r="M271" s="4">
        <f>INDEX('Product Data'!$A$1:$G$49,MATCH('Order Data'!$F271,'Product Data'!$A$1:$A$49,0),MATCH('Order Data'!M$1,'Product Data'!$A$1:$G$1,0))</f>
        <v>0.2</v>
      </c>
      <c r="N271" s="5">
        <f>INDEX('Product Data'!$A$1:$G$49,MATCH('Order Data'!$F271,'Product Data'!$A$1:$A$49,0),MATCH('Order Data'!N$1,'Product Data'!$A$1:$G$1,0))</f>
        <v>2.9849999999999999</v>
      </c>
      <c r="O271" s="5">
        <f t="shared" si="12"/>
        <v>5.97</v>
      </c>
      <c r="P271" t="str">
        <f t="shared" si="13"/>
        <v>Arabica</v>
      </c>
      <c r="Q271" t="str">
        <f t="shared" si="14"/>
        <v>Dark</v>
      </c>
      <c r="R271" t="str">
        <f>_xlfn.XLOOKUP(tbl_orders[[#This Row],[Customer ID]],'Customer Data'!$A$1:$A$1001,'Customer Data'!$H$1:$H$1001,,0)</f>
        <v>No</v>
      </c>
    </row>
    <row r="272" spans="1:18" x14ac:dyDescent="0.2">
      <c r="A272" s="2" t="s">
        <v>1500</v>
      </c>
      <c r="B272" s="2" t="str">
        <f>TEXT(tbl_orders[[#This Row],[Order Date]],"mmm")</f>
        <v>Jul</v>
      </c>
      <c r="C272" s="2" t="str">
        <f>TEXT(tbl_orders[[#This Row],[Order Date]],"yyyy")</f>
        <v>2019</v>
      </c>
      <c r="D272" s="3">
        <v>43655</v>
      </c>
      <c r="E272" s="2" t="s">
        <v>1501</v>
      </c>
      <c r="F272" t="s">
        <v>4271</v>
      </c>
      <c r="G272" s="2">
        <v>1</v>
      </c>
      <c r="H272" s="2" t="str">
        <f>_xlfn.XLOOKUP(E272,'Customer Data'!$A$1:$A$1001,'Customer Data'!$B$1:$B$1001,,0)</f>
        <v>Barney Chisnell</v>
      </c>
      <c r="I272" s="2" t="str">
        <f>IF(_xlfn.XLOOKUP(E272,'Customer Data'!$A$1:$A$1001,'Customer Data'!$C$1:$C$1001,,0)=0,"",_xlfn.XLOOKUP(E272,'Customer Data'!$A$1:$A$1001,'Customer Data'!$C$1:$C$1001,,0))</f>
        <v/>
      </c>
      <c r="J272" s="2" t="str">
        <f>_xlfn.XLOOKUP(E272,'Customer Data'!$A$1:$A$1001,'Customer Data'!$F$1:$F$1001,,0)</f>
        <v>Brazil</v>
      </c>
      <c r="K272" t="str">
        <f>INDEX('Product Data'!$A$1:$G$49,MATCH('Order Data'!$F272,'Product Data'!$A$1:$A$49,0),MATCH('Order Data'!K$1,'Product Data'!$A$1:$G$1,0))</f>
        <v>Exc</v>
      </c>
      <c r="L272" t="str">
        <f>INDEX('Product Data'!$A$1:$G$49,MATCH('Order Data'!$F272,'Product Data'!$A$1:$A$49,0),MATCH('Order Data'!L$1,'Product Data'!$A$1:$G$1,0))</f>
        <v>D</v>
      </c>
      <c r="M272" s="4">
        <f>INDEX('Product Data'!$A$1:$G$49,MATCH('Order Data'!$F272,'Product Data'!$A$1:$A$49,0),MATCH('Order Data'!M$1,'Product Data'!$A$1:$G$1,0))</f>
        <v>0.5</v>
      </c>
      <c r="N272" s="5">
        <f>INDEX('Product Data'!$A$1:$G$49,MATCH('Order Data'!$F272,'Product Data'!$A$1:$A$49,0),MATCH('Order Data'!N$1,'Product Data'!$A$1:$G$1,0))</f>
        <v>7.29</v>
      </c>
      <c r="O272" s="5">
        <f t="shared" si="12"/>
        <v>7.29</v>
      </c>
      <c r="P272" t="str">
        <f t="shared" si="13"/>
        <v>Excelsa</v>
      </c>
      <c r="Q272" t="str">
        <f t="shared" si="14"/>
        <v>Dark</v>
      </c>
      <c r="R272" t="str">
        <f>_xlfn.XLOOKUP(tbl_orders[[#This Row],[Customer ID]],'Customer Data'!$A$1:$A$1001,'Customer Data'!$H$1:$H$1001,,0)</f>
        <v>Yes</v>
      </c>
    </row>
    <row r="273" spans="1:18" x14ac:dyDescent="0.2">
      <c r="A273" s="2" t="s">
        <v>1503</v>
      </c>
      <c r="B273" s="2" t="str">
        <f>TEXT(tbl_orders[[#This Row],[Order Date]],"mmm")</f>
        <v>May</v>
      </c>
      <c r="C273" s="2" t="str">
        <f>TEXT(tbl_orders[[#This Row],[Order Date]],"yyyy")</f>
        <v>2020</v>
      </c>
      <c r="D273" s="3">
        <v>43971</v>
      </c>
      <c r="E273" s="2" t="s">
        <v>1504</v>
      </c>
      <c r="F273" t="s">
        <v>4281</v>
      </c>
      <c r="G273" s="2">
        <v>4</v>
      </c>
      <c r="H273" s="2" t="str">
        <f>_xlfn.XLOOKUP(E273,'Customer Data'!$A$1:$A$1001,'Customer Data'!$B$1:$B$1001,,0)</f>
        <v>Jasper Sisneros</v>
      </c>
      <c r="I273" s="2" t="str">
        <f>IF(_xlfn.XLOOKUP(E273,'Customer Data'!$A$1:$A$1001,'Customer Data'!$C$1:$C$1001,,0)=0,"",_xlfn.XLOOKUP(E273,'Customer Data'!$A$1:$A$1001,'Customer Data'!$C$1:$C$1001,,0))</f>
        <v>jsisneros7j@a8.net</v>
      </c>
      <c r="J273" s="2" t="str">
        <f>_xlfn.XLOOKUP(E273,'Customer Data'!$A$1:$A$1001,'Customer Data'!$F$1:$F$1001,,0)</f>
        <v>United States</v>
      </c>
      <c r="K273" t="str">
        <f>INDEX('Product Data'!$A$1:$G$49,MATCH('Order Data'!$F273,'Product Data'!$A$1:$A$49,0),MATCH('Order Data'!K$1,'Product Data'!$A$1:$G$1,0))</f>
        <v>Ara</v>
      </c>
      <c r="L273" t="str">
        <f>INDEX('Product Data'!$A$1:$G$49,MATCH('Order Data'!$F273,'Product Data'!$A$1:$A$49,0),MATCH('Order Data'!L$1,'Product Data'!$A$1:$G$1,0))</f>
        <v>D</v>
      </c>
      <c r="M273" s="4">
        <f>INDEX('Product Data'!$A$1:$G$49,MATCH('Order Data'!$F273,'Product Data'!$A$1:$A$49,0),MATCH('Order Data'!M$1,'Product Data'!$A$1:$G$1,0))</f>
        <v>0.2</v>
      </c>
      <c r="N273" s="5">
        <f>INDEX('Product Data'!$A$1:$G$49,MATCH('Order Data'!$F273,'Product Data'!$A$1:$A$49,0),MATCH('Order Data'!N$1,'Product Data'!$A$1:$G$1,0))</f>
        <v>2.9849999999999999</v>
      </c>
      <c r="O273" s="5">
        <f t="shared" si="12"/>
        <v>11.94</v>
      </c>
      <c r="P273" t="str">
        <f t="shared" si="13"/>
        <v>Arabica</v>
      </c>
      <c r="Q273" t="str">
        <f t="shared" si="14"/>
        <v>Dark</v>
      </c>
      <c r="R273" t="str">
        <f>_xlfn.XLOOKUP(tbl_orders[[#This Row],[Customer ID]],'Customer Data'!$A$1:$A$1001,'Customer Data'!$H$1:$H$1001,,0)</f>
        <v>Yes</v>
      </c>
    </row>
    <row r="274" spans="1:18" x14ac:dyDescent="0.2">
      <c r="A274" s="2" t="s">
        <v>1507</v>
      </c>
      <c r="B274" s="2" t="str">
        <f>TEXT(tbl_orders[[#This Row],[Order Date]],"mmm")</f>
        <v>Aug</v>
      </c>
      <c r="C274" s="2" t="str">
        <f>TEXT(tbl_orders[[#This Row],[Order Date]],"yyyy")</f>
        <v>2021</v>
      </c>
      <c r="D274" s="3">
        <v>44435</v>
      </c>
      <c r="E274" s="2" t="s">
        <v>1508</v>
      </c>
      <c r="F274" t="s">
        <v>4306</v>
      </c>
      <c r="G274" s="2">
        <v>6</v>
      </c>
      <c r="H274" s="2" t="str">
        <f>_xlfn.XLOOKUP(E274,'Customer Data'!$A$1:$A$1001,'Customer Data'!$B$1:$B$1001,,0)</f>
        <v>Zachariah Carlson</v>
      </c>
      <c r="I274" s="2" t="str">
        <f>IF(_xlfn.XLOOKUP(E274,'Customer Data'!$A$1:$A$1001,'Customer Data'!$C$1:$C$1001,,0)=0,"",_xlfn.XLOOKUP(E274,'Customer Data'!$A$1:$A$1001,'Customer Data'!$C$1:$C$1001,,0))</f>
        <v>zcarlson7k@bigcartel.com</v>
      </c>
      <c r="J274" s="2" t="str">
        <f>_xlfn.XLOOKUP(E274,'Customer Data'!$A$1:$A$1001,'Customer Data'!$F$1:$F$1001,,0)</f>
        <v>China</v>
      </c>
      <c r="K274" t="str">
        <f>INDEX('Product Data'!$A$1:$G$49,MATCH('Order Data'!$F274,'Product Data'!$A$1:$A$49,0),MATCH('Order Data'!K$1,'Product Data'!$A$1:$G$1,0))</f>
        <v>Rob</v>
      </c>
      <c r="L274" t="str">
        <f>INDEX('Product Data'!$A$1:$G$49,MATCH('Order Data'!$F274,'Product Data'!$A$1:$A$49,0),MATCH('Order Data'!L$1,'Product Data'!$A$1:$G$1,0))</f>
        <v>L</v>
      </c>
      <c r="M274" s="4">
        <f>INDEX('Product Data'!$A$1:$G$49,MATCH('Order Data'!$F274,'Product Data'!$A$1:$A$49,0),MATCH('Order Data'!M$1,'Product Data'!$A$1:$G$1,0))</f>
        <v>1</v>
      </c>
      <c r="N274" s="5">
        <f>INDEX('Product Data'!$A$1:$G$49,MATCH('Order Data'!$F274,'Product Data'!$A$1:$A$49,0),MATCH('Order Data'!N$1,'Product Data'!$A$1:$G$1,0))</f>
        <v>11.95</v>
      </c>
      <c r="O274" s="5">
        <f t="shared" si="12"/>
        <v>71.699999999999989</v>
      </c>
      <c r="P274" t="str">
        <f t="shared" si="13"/>
        <v>Robusta</v>
      </c>
      <c r="Q274" t="str">
        <f t="shared" si="14"/>
        <v>Light</v>
      </c>
      <c r="R274" t="str">
        <f>_xlfn.XLOOKUP(tbl_orders[[#This Row],[Customer ID]],'Customer Data'!$A$1:$A$1001,'Customer Data'!$H$1:$H$1001,,0)</f>
        <v>Yes</v>
      </c>
    </row>
    <row r="275" spans="1:18" x14ac:dyDescent="0.2">
      <c r="A275" s="2" t="s">
        <v>1512</v>
      </c>
      <c r="B275" s="2" t="str">
        <f>TEXT(tbl_orders[[#This Row],[Order Date]],"mmm")</f>
        <v>Apr</v>
      </c>
      <c r="C275" s="2" t="str">
        <f>TEXT(tbl_orders[[#This Row],[Order Date]],"yyyy")</f>
        <v>2022</v>
      </c>
      <c r="D275" s="3">
        <v>44681</v>
      </c>
      <c r="E275" s="2" t="s">
        <v>1513</v>
      </c>
      <c r="F275" t="s">
        <v>4294</v>
      </c>
      <c r="G275" s="2">
        <v>2</v>
      </c>
      <c r="H275" s="2" t="str">
        <f>_xlfn.XLOOKUP(E275,'Customer Data'!$A$1:$A$1001,'Customer Data'!$B$1:$B$1001,,0)</f>
        <v>Warner Maddox</v>
      </c>
      <c r="I275" s="2" t="str">
        <f>IF(_xlfn.XLOOKUP(E275,'Customer Data'!$A$1:$A$1001,'Customer Data'!$C$1:$C$1001,,0)=0,"",_xlfn.XLOOKUP(E275,'Customer Data'!$A$1:$A$1001,'Customer Data'!$C$1:$C$1001,,0))</f>
        <v>wmaddox7l@timesonline.co.uk</v>
      </c>
      <c r="J275" s="2" t="str">
        <f>_xlfn.XLOOKUP(E275,'Customer Data'!$A$1:$A$1001,'Customer Data'!$F$1:$F$1001,,0)</f>
        <v>United States</v>
      </c>
      <c r="K275" t="str">
        <f>INDEX('Product Data'!$A$1:$G$49,MATCH('Order Data'!$F275,'Product Data'!$A$1:$A$49,0),MATCH('Order Data'!K$1,'Product Data'!$A$1:$G$1,0))</f>
        <v>Ara</v>
      </c>
      <c r="L275" t="str">
        <f>INDEX('Product Data'!$A$1:$G$49,MATCH('Order Data'!$F275,'Product Data'!$A$1:$A$49,0),MATCH('Order Data'!L$1,'Product Data'!$A$1:$G$1,0))</f>
        <v>L</v>
      </c>
      <c r="M275" s="4">
        <f>INDEX('Product Data'!$A$1:$G$49,MATCH('Order Data'!$F275,'Product Data'!$A$1:$A$49,0),MATCH('Order Data'!M$1,'Product Data'!$A$1:$G$1,0))</f>
        <v>0.2</v>
      </c>
      <c r="N275" s="5">
        <f>INDEX('Product Data'!$A$1:$G$49,MATCH('Order Data'!$F275,'Product Data'!$A$1:$A$49,0),MATCH('Order Data'!N$1,'Product Data'!$A$1:$G$1,0))</f>
        <v>3.8849999999999998</v>
      </c>
      <c r="O275" s="5">
        <f t="shared" si="12"/>
        <v>7.77</v>
      </c>
      <c r="P275" t="str">
        <f t="shared" si="13"/>
        <v>Arabica</v>
      </c>
      <c r="Q275" t="str">
        <f t="shared" si="14"/>
        <v>Light</v>
      </c>
      <c r="R275" t="str">
        <f>_xlfn.XLOOKUP(tbl_orders[[#This Row],[Customer ID]],'Customer Data'!$A$1:$A$1001,'Customer Data'!$H$1:$H$1001,,0)</f>
        <v>No</v>
      </c>
    </row>
    <row r="276" spans="1:18" x14ac:dyDescent="0.2">
      <c r="A276" s="2" t="s">
        <v>1516</v>
      </c>
      <c r="B276" s="2" t="str">
        <f>TEXT(tbl_orders[[#This Row],[Order Date]],"mmm")</f>
        <v>Jun</v>
      </c>
      <c r="C276" s="2" t="str">
        <f>TEXT(tbl_orders[[#This Row],[Order Date]],"yyyy")</f>
        <v>2020</v>
      </c>
      <c r="D276" s="3">
        <v>43985</v>
      </c>
      <c r="E276" s="2" t="s">
        <v>1517</v>
      </c>
      <c r="F276" t="s">
        <v>4302</v>
      </c>
      <c r="G276" s="2">
        <v>1</v>
      </c>
      <c r="H276" s="2" t="str">
        <f>_xlfn.XLOOKUP(E276,'Customer Data'!$A$1:$A$1001,'Customer Data'!$B$1:$B$1001,,0)</f>
        <v>Donnie Hedlestone</v>
      </c>
      <c r="I276" s="2" t="str">
        <f>IF(_xlfn.XLOOKUP(E276,'Customer Data'!$A$1:$A$1001,'Customer Data'!$C$1:$C$1001,,0)=0,"",_xlfn.XLOOKUP(E276,'Customer Data'!$A$1:$A$1001,'Customer Data'!$C$1:$C$1001,,0))</f>
        <v>dhedlestone7m@craigslist.org</v>
      </c>
      <c r="J276" s="2" t="str">
        <f>_xlfn.XLOOKUP(E276,'Customer Data'!$A$1:$A$1001,'Customer Data'!$F$1:$F$1001,,0)</f>
        <v>Brazil</v>
      </c>
      <c r="K276" t="str">
        <f>INDEX('Product Data'!$A$1:$G$49,MATCH('Order Data'!$F276,'Product Data'!$A$1:$A$49,0),MATCH('Order Data'!K$1,'Product Data'!$A$1:$G$1,0))</f>
        <v>Ara</v>
      </c>
      <c r="L276" t="str">
        <f>INDEX('Product Data'!$A$1:$G$49,MATCH('Order Data'!$F276,'Product Data'!$A$1:$A$49,0),MATCH('Order Data'!L$1,'Product Data'!$A$1:$G$1,0))</f>
        <v>M</v>
      </c>
      <c r="M276" s="4">
        <f>INDEX('Product Data'!$A$1:$G$49,MATCH('Order Data'!$F276,'Product Data'!$A$1:$A$49,0),MATCH('Order Data'!M$1,'Product Data'!$A$1:$G$1,0))</f>
        <v>2.5</v>
      </c>
      <c r="N276" s="5">
        <f>INDEX('Product Data'!$A$1:$G$49,MATCH('Order Data'!$F276,'Product Data'!$A$1:$A$49,0),MATCH('Order Data'!N$1,'Product Data'!$A$1:$G$1,0))</f>
        <v>25.874999999999996</v>
      </c>
      <c r="O276" s="5">
        <f t="shared" si="12"/>
        <v>25.874999999999996</v>
      </c>
      <c r="P276" t="str">
        <f t="shared" si="13"/>
        <v>Arabica</v>
      </c>
      <c r="Q276" t="str">
        <f t="shared" si="14"/>
        <v>Medium</v>
      </c>
      <c r="R276" t="str">
        <f>_xlfn.XLOOKUP(tbl_orders[[#This Row],[Customer ID]],'Customer Data'!$A$1:$A$1001,'Customer Data'!$H$1:$H$1001,,0)</f>
        <v>No</v>
      </c>
    </row>
    <row r="277" spans="1:18" x14ac:dyDescent="0.2">
      <c r="A277" s="2" t="s">
        <v>1520</v>
      </c>
      <c r="B277" s="2" t="str">
        <f>TEXT(tbl_orders[[#This Row],[Order Date]],"mmm")</f>
        <v>Jun</v>
      </c>
      <c r="C277" s="2" t="str">
        <f>TEXT(tbl_orders[[#This Row],[Order Date]],"yyyy")</f>
        <v>2022</v>
      </c>
      <c r="D277" s="3">
        <v>44725</v>
      </c>
      <c r="E277" s="2" t="s">
        <v>1521</v>
      </c>
      <c r="F277" t="s">
        <v>4275</v>
      </c>
      <c r="G277" s="2">
        <v>2</v>
      </c>
      <c r="H277" s="2" t="str">
        <f>_xlfn.XLOOKUP(E277,'Customer Data'!$A$1:$A$1001,'Customer Data'!$B$1:$B$1001,,0)</f>
        <v>Teddi Crowthe</v>
      </c>
      <c r="I277" s="2" t="str">
        <f>IF(_xlfn.XLOOKUP(E277,'Customer Data'!$A$1:$A$1001,'Customer Data'!$C$1:$C$1001,,0)=0,"",_xlfn.XLOOKUP(E277,'Customer Data'!$A$1:$A$1001,'Customer Data'!$C$1:$C$1001,,0))</f>
        <v>tcrowthe7n@europa.eu</v>
      </c>
      <c r="J277" s="2" t="str">
        <f>_xlfn.XLOOKUP(E277,'Customer Data'!$A$1:$A$1001,'Customer Data'!$F$1:$F$1001,,0)</f>
        <v>United States</v>
      </c>
      <c r="K277" t="str">
        <f>INDEX('Product Data'!$A$1:$G$49,MATCH('Order Data'!$F277,'Product Data'!$A$1:$A$49,0),MATCH('Order Data'!K$1,'Product Data'!$A$1:$G$1,0))</f>
        <v>Exc</v>
      </c>
      <c r="L277" t="str">
        <f>INDEX('Product Data'!$A$1:$G$49,MATCH('Order Data'!$F277,'Product Data'!$A$1:$A$49,0),MATCH('Order Data'!L$1,'Product Data'!$A$1:$G$1,0))</f>
        <v>L</v>
      </c>
      <c r="M277" s="4">
        <f>INDEX('Product Data'!$A$1:$G$49,MATCH('Order Data'!$F277,'Product Data'!$A$1:$A$49,0),MATCH('Order Data'!M$1,'Product Data'!$A$1:$G$1,0))</f>
        <v>2.5</v>
      </c>
      <c r="N277" s="5">
        <f>INDEX('Product Data'!$A$1:$G$49,MATCH('Order Data'!$F277,'Product Data'!$A$1:$A$49,0),MATCH('Order Data'!N$1,'Product Data'!$A$1:$G$1,0))</f>
        <v>34.154999999999994</v>
      </c>
      <c r="O277" s="5">
        <f t="shared" si="12"/>
        <v>68.309999999999988</v>
      </c>
      <c r="P277" t="str">
        <f t="shared" si="13"/>
        <v>Excelsa</v>
      </c>
      <c r="Q277" t="str">
        <f t="shared" si="14"/>
        <v>Light</v>
      </c>
      <c r="R277" t="str">
        <f>_xlfn.XLOOKUP(tbl_orders[[#This Row],[Customer ID]],'Customer Data'!$A$1:$A$1001,'Customer Data'!$H$1:$H$1001,,0)</f>
        <v>No</v>
      </c>
    </row>
    <row r="278" spans="1:18" x14ac:dyDescent="0.2">
      <c r="A278" s="2" t="s">
        <v>1524</v>
      </c>
      <c r="B278" s="2" t="str">
        <f>TEXT(tbl_orders[[#This Row],[Order Date]],"mmm")</f>
        <v>Jun</v>
      </c>
      <c r="C278" s="2" t="str">
        <f>TEXT(tbl_orders[[#This Row],[Order Date]],"yyyy")</f>
        <v>2020</v>
      </c>
      <c r="D278" s="3">
        <v>43992</v>
      </c>
      <c r="E278" s="2" t="s">
        <v>1525</v>
      </c>
      <c r="F278" t="s">
        <v>4269</v>
      </c>
      <c r="G278" s="2">
        <v>4</v>
      </c>
      <c r="H278" s="2" t="str">
        <f>_xlfn.XLOOKUP(E278,'Customer Data'!$A$1:$A$1001,'Customer Data'!$B$1:$B$1001,,0)</f>
        <v>Dorelia Bury</v>
      </c>
      <c r="I278" s="2" t="str">
        <f>IF(_xlfn.XLOOKUP(E278,'Customer Data'!$A$1:$A$1001,'Customer Data'!$C$1:$C$1001,,0)=0,"",_xlfn.XLOOKUP(E278,'Customer Data'!$A$1:$A$1001,'Customer Data'!$C$1:$C$1001,,0))</f>
        <v>dbury7o@tinyurl.com</v>
      </c>
      <c r="J278" s="2" t="str">
        <f>_xlfn.XLOOKUP(E278,'Customer Data'!$A$1:$A$1001,'Customer Data'!$F$1:$F$1001,,0)</f>
        <v>Brazil</v>
      </c>
      <c r="K278" t="str">
        <f>INDEX('Product Data'!$A$1:$G$49,MATCH('Order Data'!$F278,'Product Data'!$A$1:$A$49,0),MATCH('Order Data'!K$1,'Product Data'!$A$1:$G$1,0))</f>
        <v>Rob</v>
      </c>
      <c r="L278" t="str">
        <f>INDEX('Product Data'!$A$1:$G$49,MATCH('Order Data'!$F278,'Product Data'!$A$1:$A$49,0),MATCH('Order Data'!L$1,'Product Data'!$A$1:$G$1,0))</f>
        <v>L</v>
      </c>
      <c r="M278" s="4">
        <f>INDEX('Product Data'!$A$1:$G$49,MATCH('Order Data'!$F278,'Product Data'!$A$1:$A$49,0),MATCH('Order Data'!M$1,'Product Data'!$A$1:$G$1,0))</f>
        <v>2.5</v>
      </c>
      <c r="N278" s="5">
        <f>INDEX('Product Data'!$A$1:$G$49,MATCH('Order Data'!$F278,'Product Data'!$A$1:$A$49,0),MATCH('Order Data'!N$1,'Product Data'!$A$1:$G$1,0))</f>
        <v>27.484999999999996</v>
      </c>
      <c r="O278" s="5">
        <f t="shared" si="12"/>
        <v>109.93999999999998</v>
      </c>
      <c r="P278" t="str">
        <f t="shared" si="13"/>
        <v>Robusta</v>
      </c>
      <c r="Q278" t="str">
        <f t="shared" si="14"/>
        <v>Light</v>
      </c>
      <c r="R278" t="str">
        <f>_xlfn.XLOOKUP(tbl_orders[[#This Row],[Customer ID]],'Customer Data'!$A$1:$A$1001,'Customer Data'!$H$1:$H$1001,,0)</f>
        <v>Yes</v>
      </c>
    </row>
    <row r="279" spans="1:18" x14ac:dyDescent="0.2">
      <c r="A279" s="2" t="s">
        <v>1528</v>
      </c>
      <c r="B279" s="2" t="str">
        <f>TEXT(tbl_orders[[#This Row],[Order Date]],"mmm")</f>
        <v>Dec</v>
      </c>
      <c r="C279" s="2" t="str">
        <f>TEXT(tbl_orders[[#This Row],[Order Date]],"yyyy")</f>
        <v>2020</v>
      </c>
      <c r="D279" s="3">
        <v>44183</v>
      </c>
      <c r="E279" s="2" t="s">
        <v>1529</v>
      </c>
      <c r="F279" t="s">
        <v>4298</v>
      </c>
      <c r="G279" s="2">
        <v>6</v>
      </c>
      <c r="H279" s="2" t="str">
        <f>_xlfn.XLOOKUP(E279,'Customer Data'!$A$1:$A$1001,'Customer Data'!$B$1:$B$1001,,0)</f>
        <v>Gussy Broadbear</v>
      </c>
      <c r="I279" s="2" t="str">
        <f>IF(_xlfn.XLOOKUP(E279,'Customer Data'!$A$1:$A$1001,'Customer Data'!$C$1:$C$1001,,0)=0,"",_xlfn.XLOOKUP(E279,'Customer Data'!$A$1:$A$1001,'Customer Data'!$C$1:$C$1001,,0))</f>
        <v>gbroadbear7p@omniture.com</v>
      </c>
      <c r="J279" s="2" t="str">
        <f>_xlfn.XLOOKUP(E279,'Customer Data'!$A$1:$A$1001,'Customer Data'!$F$1:$F$1001,,0)</f>
        <v>United States</v>
      </c>
      <c r="K279" t="str">
        <f>INDEX('Product Data'!$A$1:$G$49,MATCH('Order Data'!$F279,'Product Data'!$A$1:$A$49,0),MATCH('Order Data'!K$1,'Product Data'!$A$1:$G$1,0))</f>
        <v>Exc</v>
      </c>
      <c r="L279" t="str">
        <f>INDEX('Product Data'!$A$1:$G$49,MATCH('Order Data'!$F279,'Product Data'!$A$1:$A$49,0),MATCH('Order Data'!L$1,'Product Data'!$A$1:$G$1,0))</f>
        <v>L</v>
      </c>
      <c r="M279" s="4">
        <f>INDEX('Product Data'!$A$1:$G$49,MATCH('Order Data'!$F279,'Product Data'!$A$1:$A$49,0),MATCH('Order Data'!M$1,'Product Data'!$A$1:$G$1,0))</f>
        <v>1</v>
      </c>
      <c r="N279" s="5">
        <f>INDEX('Product Data'!$A$1:$G$49,MATCH('Order Data'!$F279,'Product Data'!$A$1:$A$49,0),MATCH('Order Data'!N$1,'Product Data'!$A$1:$G$1,0))</f>
        <v>14.85</v>
      </c>
      <c r="O279" s="5">
        <f t="shared" si="12"/>
        <v>89.1</v>
      </c>
      <c r="P279" t="str">
        <f t="shared" si="13"/>
        <v>Excelsa</v>
      </c>
      <c r="Q279" t="str">
        <f t="shared" si="14"/>
        <v>Light</v>
      </c>
      <c r="R279" t="str">
        <f>_xlfn.XLOOKUP(tbl_orders[[#This Row],[Customer ID]],'Customer Data'!$A$1:$A$1001,'Customer Data'!$H$1:$H$1001,,0)</f>
        <v>No</v>
      </c>
    </row>
    <row r="280" spans="1:18" x14ac:dyDescent="0.2">
      <c r="A280" s="2" t="s">
        <v>1532</v>
      </c>
      <c r="B280" s="2" t="str">
        <f>TEXT(tbl_orders[[#This Row],[Order Date]],"mmm")</f>
        <v>Aug</v>
      </c>
      <c r="C280" s="2" t="str">
        <f>TEXT(tbl_orders[[#This Row],[Order Date]],"yyyy")</f>
        <v>2019</v>
      </c>
      <c r="D280" s="3">
        <v>43708</v>
      </c>
      <c r="E280" s="2" t="s">
        <v>1533</v>
      </c>
      <c r="F280" t="s">
        <v>4294</v>
      </c>
      <c r="G280" s="2">
        <v>2</v>
      </c>
      <c r="H280" s="2" t="str">
        <f>_xlfn.XLOOKUP(E280,'Customer Data'!$A$1:$A$1001,'Customer Data'!$B$1:$B$1001,,0)</f>
        <v>Emlynne Palfrey</v>
      </c>
      <c r="I280" s="2" t="str">
        <f>IF(_xlfn.XLOOKUP(E280,'Customer Data'!$A$1:$A$1001,'Customer Data'!$C$1:$C$1001,,0)=0,"",_xlfn.XLOOKUP(E280,'Customer Data'!$A$1:$A$1001,'Customer Data'!$C$1:$C$1001,,0))</f>
        <v>epalfrey7q@devhub.com</v>
      </c>
      <c r="J280" s="2" t="str">
        <f>_xlfn.XLOOKUP(E280,'Customer Data'!$A$1:$A$1001,'Customer Data'!$F$1:$F$1001,,0)</f>
        <v>China</v>
      </c>
      <c r="K280" t="str">
        <f>INDEX('Product Data'!$A$1:$G$49,MATCH('Order Data'!$F280,'Product Data'!$A$1:$A$49,0),MATCH('Order Data'!K$1,'Product Data'!$A$1:$G$1,0))</f>
        <v>Ara</v>
      </c>
      <c r="L280" t="str">
        <f>INDEX('Product Data'!$A$1:$G$49,MATCH('Order Data'!$F280,'Product Data'!$A$1:$A$49,0),MATCH('Order Data'!L$1,'Product Data'!$A$1:$G$1,0))</f>
        <v>L</v>
      </c>
      <c r="M280" s="4">
        <f>INDEX('Product Data'!$A$1:$G$49,MATCH('Order Data'!$F280,'Product Data'!$A$1:$A$49,0),MATCH('Order Data'!M$1,'Product Data'!$A$1:$G$1,0))</f>
        <v>0.2</v>
      </c>
      <c r="N280" s="5">
        <f>INDEX('Product Data'!$A$1:$G$49,MATCH('Order Data'!$F280,'Product Data'!$A$1:$A$49,0),MATCH('Order Data'!N$1,'Product Data'!$A$1:$G$1,0))</f>
        <v>3.8849999999999998</v>
      </c>
      <c r="O280" s="5">
        <f t="shared" si="12"/>
        <v>7.77</v>
      </c>
      <c r="P280" t="str">
        <f t="shared" si="13"/>
        <v>Arabica</v>
      </c>
      <c r="Q280" t="str">
        <f t="shared" si="14"/>
        <v>Light</v>
      </c>
      <c r="R280" t="str">
        <f>_xlfn.XLOOKUP(tbl_orders[[#This Row],[Customer ID]],'Customer Data'!$A$1:$A$1001,'Customer Data'!$H$1:$H$1001,,0)</f>
        <v>Yes</v>
      </c>
    </row>
    <row r="281" spans="1:18" x14ac:dyDescent="0.2">
      <c r="A281" s="2" t="s">
        <v>1536</v>
      </c>
      <c r="B281" s="2" t="str">
        <f>TEXT(tbl_orders[[#This Row],[Order Date]],"mmm")</f>
        <v>Feb</v>
      </c>
      <c r="C281" s="2" t="str">
        <f>TEXT(tbl_orders[[#This Row],[Order Date]],"yyyy")</f>
        <v>2019</v>
      </c>
      <c r="D281" s="3">
        <v>43521</v>
      </c>
      <c r="E281" s="2" t="s">
        <v>1537</v>
      </c>
      <c r="F281" t="s">
        <v>4308</v>
      </c>
      <c r="G281" s="2">
        <v>1</v>
      </c>
      <c r="H281" s="2" t="str">
        <f>_xlfn.XLOOKUP(E281,'Customer Data'!$A$1:$A$1001,'Customer Data'!$B$1:$B$1001,,0)</f>
        <v>Parsifal Metrick</v>
      </c>
      <c r="I281" s="2" t="str">
        <f>IF(_xlfn.XLOOKUP(E281,'Customer Data'!$A$1:$A$1001,'Customer Data'!$C$1:$C$1001,,0)=0,"",_xlfn.XLOOKUP(E281,'Customer Data'!$A$1:$A$1001,'Customer Data'!$C$1:$C$1001,,0))</f>
        <v>pmetrick7r@rakuten.co.jp</v>
      </c>
      <c r="J281" s="2" t="str">
        <f>_xlfn.XLOOKUP(E281,'Customer Data'!$A$1:$A$1001,'Customer Data'!$F$1:$F$1001,,0)</f>
        <v>Brazil</v>
      </c>
      <c r="K281" t="str">
        <f>INDEX('Product Data'!$A$1:$G$49,MATCH('Order Data'!$F281,'Product Data'!$A$1:$A$49,0),MATCH('Order Data'!K$1,'Product Data'!$A$1:$G$1,0))</f>
        <v>Lib</v>
      </c>
      <c r="L281" t="str">
        <f>INDEX('Product Data'!$A$1:$G$49,MATCH('Order Data'!$F281,'Product Data'!$A$1:$A$49,0),MATCH('Order Data'!L$1,'Product Data'!$A$1:$G$1,0))</f>
        <v>M</v>
      </c>
      <c r="M281" s="4">
        <f>INDEX('Product Data'!$A$1:$G$49,MATCH('Order Data'!$F281,'Product Data'!$A$1:$A$49,0),MATCH('Order Data'!M$1,'Product Data'!$A$1:$G$1,0))</f>
        <v>2.5</v>
      </c>
      <c r="N281" s="5">
        <f>INDEX('Product Data'!$A$1:$G$49,MATCH('Order Data'!$F281,'Product Data'!$A$1:$A$49,0),MATCH('Order Data'!N$1,'Product Data'!$A$1:$G$1,0))</f>
        <v>33.464999999999996</v>
      </c>
      <c r="O281" s="5">
        <f t="shared" si="12"/>
        <v>33.464999999999996</v>
      </c>
      <c r="P281" t="str">
        <f t="shared" si="13"/>
        <v>Liberica</v>
      </c>
      <c r="Q281" t="str">
        <f t="shared" si="14"/>
        <v>Medium</v>
      </c>
      <c r="R281" t="str">
        <f>_xlfn.XLOOKUP(tbl_orders[[#This Row],[Customer ID]],'Customer Data'!$A$1:$A$1001,'Customer Data'!$H$1:$H$1001,,0)</f>
        <v>Yes</v>
      </c>
    </row>
    <row r="282" spans="1:18" x14ac:dyDescent="0.2">
      <c r="A282" s="2" t="s">
        <v>1540</v>
      </c>
      <c r="B282" s="2" t="str">
        <f>TEXT(tbl_orders[[#This Row],[Order Date]],"mmm")</f>
        <v>Feb</v>
      </c>
      <c r="C282" s="2" t="str">
        <f>TEXT(tbl_orders[[#This Row],[Order Date]],"yyyy")</f>
        <v>2021</v>
      </c>
      <c r="D282" s="3">
        <v>44234</v>
      </c>
      <c r="E282" s="2" t="s">
        <v>1541</v>
      </c>
      <c r="F282" t="s">
        <v>4266</v>
      </c>
      <c r="G282" s="2">
        <v>5</v>
      </c>
      <c r="H282" s="2" t="str">
        <f>_xlfn.XLOOKUP(E282,'Customer Data'!$A$1:$A$1001,'Customer Data'!$B$1:$B$1001,,0)</f>
        <v>Christopher Grieveson</v>
      </c>
      <c r="I282" s="2" t="str">
        <f>IF(_xlfn.XLOOKUP(E282,'Customer Data'!$A$1:$A$1001,'Customer Data'!$C$1:$C$1001,,0)=0,"",_xlfn.XLOOKUP(E282,'Customer Data'!$A$1:$A$1001,'Customer Data'!$C$1:$C$1001,,0))</f>
        <v/>
      </c>
      <c r="J282" s="2" t="str">
        <f>_xlfn.XLOOKUP(E282,'Customer Data'!$A$1:$A$1001,'Customer Data'!$F$1:$F$1001,,0)</f>
        <v>China</v>
      </c>
      <c r="K282" t="str">
        <f>INDEX('Product Data'!$A$1:$G$49,MATCH('Order Data'!$F282,'Product Data'!$A$1:$A$49,0),MATCH('Order Data'!K$1,'Product Data'!$A$1:$G$1,0))</f>
        <v>Exc</v>
      </c>
      <c r="L282" t="str">
        <f>INDEX('Product Data'!$A$1:$G$49,MATCH('Order Data'!$F282,'Product Data'!$A$1:$A$49,0),MATCH('Order Data'!L$1,'Product Data'!$A$1:$G$1,0))</f>
        <v>M</v>
      </c>
      <c r="M282" s="4">
        <f>INDEX('Product Data'!$A$1:$G$49,MATCH('Order Data'!$F282,'Product Data'!$A$1:$A$49,0),MATCH('Order Data'!M$1,'Product Data'!$A$1:$G$1,0))</f>
        <v>0.5</v>
      </c>
      <c r="N282" s="5">
        <f>INDEX('Product Data'!$A$1:$G$49,MATCH('Order Data'!$F282,'Product Data'!$A$1:$A$49,0),MATCH('Order Data'!N$1,'Product Data'!$A$1:$G$1,0))</f>
        <v>8.25</v>
      </c>
      <c r="O282" s="5">
        <f t="shared" si="12"/>
        <v>41.25</v>
      </c>
      <c r="P282" t="str">
        <f t="shared" si="13"/>
        <v>Excelsa</v>
      </c>
      <c r="Q282" t="str">
        <f t="shared" si="14"/>
        <v>Medium</v>
      </c>
      <c r="R282" t="str">
        <f>_xlfn.XLOOKUP(tbl_orders[[#This Row],[Customer ID]],'Customer Data'!$A$1:$A$1001,'Customer Data'!$H$1:$H$1001,,0)</f>
        <v>Yes</v>
      </c>
    </row>
    <row r="283" spans="1:18" x14ac:dyDescent="0.2">
      <c r="A283" s="2" t="s">
        <v>1543</v>
      </c>
      <c r="B283" s="2" t="str">
        <f>TEXT(tbl_orders[[#This Row],[Order Date]],"mmm")</f>
        <v>Jan</v>
      </c>
      <c r="C283" s="2" t="str">
        <f>TEXT(tbl_orders[[#This Row],[Order Date]],"yyyy")</f>
        <v>2021</v>
      </c>
      <c r="D283" s="3">
        <v>44210</v>
      </c>
      <c r="E283" s="2" t="s">
        <v>1544</v>
      </c>
      <c r="F283" t="s">
        <v>4298</v>
      </c>
      <c r="G283" s="2">
        <v>4</v>
      </c>
      <c r="H283" s="2" t="str">
        <f>_xlfn.XLOOKUP(E283,'Customer Data'!$A$1:$A$1001,'Customer Data'!$B$1:$B$1001,,0)</f>
        <v>Karlan Karby</v>
      </c>
      <c r="I283" s="2" t="str">
        <f>IF(_xlfn.XLOOKUP(E283,'Customer Data'!$A$1:$A$1001,'Customer Data'!$C$1:$C$1001,,0)=0,"",_xlfn.XLOOKUP(E283,'Customer Data'!$A$1:$A$1001,'Customer Data'!$C$1:$C$1001,,0))</f>
        <v>kkarby7t@sbwire.com</v>
      </c>
      <c r="J283" s="2" t="str">
        <f>_xlfn.XLOOKUP(E283,'Customer Data'!$A$1:$A$1001,'Customer Data'!$F$1:$F$1001,,0)</f>
        <v>United States</v>
      </c>
      <c r="K283" t="str">
        <f>INDEX('Product Data'!$A$1:$G$49,MATCH('Order Data'!$F283,'Product Data'!$A$1:$A$49,0),MATCH('Order Data'!K$1,'Product Data'!$A$1:$G$1,0))</f>
        <v>Exc</v>
      </c>
      <c r="L283" t="str">
        <f>INDEX('Product Data'!$A$1:$G$49,MATCH('Order Data'!$F283,'Product Data'!$A$1:$A$49,0),MATCH('Order Data'!L$1,'Product Data'!$A$1:$G$1,0))</f>
        <v>L</v>
      </c>
      <c r="M283" s="4">
        <f>INDEX('Product Data'!$A$1:$G$49,MATCH('Order Data'!$F283,'Product Data'!$A$1:$A$49,0),MATCH('Order Data'!M$1,'Product Data'!$A$1:$G$1,0))</f>
        <v>1</v>
      </c>
      <c r="N283" s="5">
        <f>INDEX('Product Data'!$A$1:$G$49,MATCH('Order Data'!$F283,'Product Data'!$A$1:$A$49,0),MATCH('Order Data'!N$1,'Product Data'!$A$1:$G$1,0))</f>
        <v>14.85</v>
      </c>
      <c r="O283" s="5">
        <f t="shared" si="12"/>
        <v>59.4</v>
      </c>
      <c r="P283" t="str">
        <f t="shared" si="13"/>
        <v>Excelsa</v>
      </c>
      <c r="Q283" t="str">
        <f t="shared" si="14"/>
        <v>Light</v>
      </c>
      <c r="R283" t="str">
        <f>_xlfn.XLOOKUP(tbl_orders[[#This Row],[Customer ID]],'Customer Data'!$A$1:$A$1001,'Customer Data'!$H$1:$H$1001,,0)</f>
        <v>Yes</v>
      </c>
    </row>
    <row r="284" spans="1:18" x14ac:dyDescent="0.2">
      <c r="A284" s="2" t="s">
        <v>1547</v>
      </c>
      <c r="B284" s="2" t="str">
        <f>TEXT(tbl_orders[[#This Row],[Order Date]],"mmm")</f>
        <v>Feb</v>
      </c>
      <c r="C284" s="2" t="str">
        <f>TEXT(tbl_orders[[#This Row],[Order Date]],"yyyy")</f>
        <v>2019</v>
      </c>
      <c r="D284" s="3">
        <v>43520</v>
      </c>
      <c r="E284" s="2" t="s">
        <v>1548</v>
      </c>
      <c r="F284" t="s">
        <v>4307</v>
      </c>
      <c r="G284" s="2">
        <v>1</v>
      </c>
      <c r="H284" s="2" t="str">
        <f>_xlfn.XLOOKUP(E284,'Customer Data'!$A$1:$A$1001,'Customer Data'!$B$1:$B$1001,,0)</f>
        <v>Flory Crumpe</v>
      </c>
      <c r="I284" s="2" t="str">
        <f>IF(_xlfn.XLOOKUP(E284,'Customer Data'!$A$1:$A$1001,'Customer Data'!$C$1:$C$1001,,0)=0,"",_xlfn.XLOOKUP(E284,'Customer Data'!$A$1:$A$1001,'Customer Data'!$C$1:$C$1001,,0))</f>
        <v>fcrumpe7u@ftc.gov</v>
      </c>
      <c r="J284" s="2" t="str">
        <f>_xlfn.XLOOKUP(E284,'Customer Data'!$A$1:$A$1001,'Customer Data'!$F$1:$F$1001,,0)</f>
        <v>China</v>
      </c>
      <c r="K284" t="str">
        <f>INDEX('Product Data'!$A$1:$G$49,MATCH('Order Data'!$F284,'Product Data'!$A$1:$A$49,0),MATCH('Order Data'!K$1,'Product Data'!$A$1:$G$1,0))</f>
        <v>Ara</v>
      </c>
      <c r="L284" t="str">
        <f>INDEX('Product Data'!$A$1:$G$49,MATCH('Order Data'!$F284,'Product Data'!$A$1:$A$49,0),MATCH('Order Data'!L$1,'Product Data'!$A$1:$G$1,0))</f>
        <v>L</v>
      </c>
      <c r="M284" s="4">
        <f>INDEX('Product Data'!$A$1:$G$49,MATCH('Order Data'!$F284,'Product Data'!$A$1:$A$49,0),MATCH('Order Data'!M$1,'Product Data'!$A$1:$G$1,0))</f>
        <v>0.5</v>
      </c>
      <c r="N284" s="5">
        <f>INDEX('Product Data'!$A$1:$G$49,MATCH('Order Data'!$F284,'Product Data'!$A$1:$A$49,0),MATCH('Order Data'!N$1,'Product Data'!$A$1:$G$1,0))</f>
        <v>7.77</v>
      </c>
      <c r="O284" s="5">
        <f t="shared" si="12"/>
        <v>7.77</v>
      </c>
      <c r="P284" t="str">
        <f t="shared" si="13"/>
        <v>Arabica</v>
      </c>
      <c r="Q284" t="str">
        <f t="shared" si="14"/>
        <v>Light</v>
      </c>
      <c r="R284" t="str">
        <f>_xlfn.XLOOKUP(tbl_orders[[#This Row],[Customer ID]],'Customer Data'!$A$1:$A$1001,'Customer Data'!$H$1:$H$1001,,0)</f>
        <v>No</v>
      </c>
    </row>
    <row r="285" spans="1:18" x14ac:dyDescent="0.2">
      <c r="A285" s="2" t="s">
        <v>1551</v>
      </c>
      <c r="B285" s="2" t="str">
        <f>TEXT(tbl_orders[[#This Row],[Order Date]],"mmm")</f>
        <v>Jun</v>
      </c>
      <c r="C285" s="2" t="str">
        <f>TEXT(tbl_orders[[#This Row],[Order Date]],"yyyy")</f>
        <v>2019</v>
      </c>
      <c r="D285" s="3">
        <v>43639</v>
      </c>
      <c r="E285" s="2" t="s">
        <v>1552</v>
      </c>
      <c r="F285" t="s">
        <v>4299</v>
      </c>
      <c r="G285" s="2">
        <v>1</v>
      </c>
      <c r="H285" s="2" t="str">
        <f>_xlfn.XLOOKUP(E285,'Customer Data'!$A$1:$A$1001,'Customer Data'!$B$1:$B$1001,,0)</f>
        <v>Amity Chatto</v>
      </c>
      <c r="I285" s="2" t="str">
        <f>IF(_xlfn.XLOOKUP(E285,'Customer Data'!$A$1:$A$1001,'Customer Data'!$C$1:$C$1001,,0)=0,"",_xlfn.XLOOKUP(E285,'Customer Data'!$A$1:$A$1001,'Customer Data'!$C$1:$C$1001,,0))</f>
        <v>achatto7v@sakura.ne.jp</v>
      </c>
      <c r="J285" s="2" t="str">
        <f>_xlfn.XLOOKUP(E285,'Customer Data'!$A$1:$A$1001,'Customer Data'!$F$1:$F$1001,,0)</f>
        <v>China</v>
      </c>
      <c r="K285" t="str">
        <f>INDEX('Product Data'!$A$1:$G$49,MATCH('Order Data'!$F285,'Product Data'!$A$1:$A$49,0),MATCH('Order Data'!K$1,'Product Data'!$A$1:$G$1,0))</f>
        <v>Rob</v>
      </c>
      <c r="L285" t="str">
        <f>INDEX('Product Data'!$A$1:$G$49,MATCH('Order Data'!$F285,'Product Data'!$A$1:$A$49,0),MATCH('Order Data'!L$1,'Product Data'!$A$1:$G$1,0))</f>
        <v>D</v>
      </c>
      <c r="M285" s="4">
        <f>INDEX('Product Data'!$A$1:$G$49,MATCH('Order Data'!$F285,'Product Data'!$A$1:$A$49,0),MATCH('Order Data'!M$1,'Product Data'!$A$1:$G$1,0))</f>
        <v>0.5</v>
      </c>
      <c r="N285" s="5">
        <f>INDEX('Product Data'!$A$1:$G$49,MATCH('Order Data'!$F285,'Product Data'!$A$1:$A$49,0),MATCH('Order Data'!N$1,'Product Data'!$A$1:$G$1,0))</f>
        <v>5.3699999999999992</v>
      </c>
      <c r="O285" s="5">
        <f t="shared" si="12"/>
        <v>5.3699999999999992</v>
      </c>
      <c r="P285" t="str">
        <f t="shared" si="13"/>
        <v>Robusta</v>
      </c>
      <c r="Q285" t="str">
        <f t="shared" si="14"/>
        <v>Dark</v>
      </c>
      <c r="R285" t="str">
        <f>_xlfn.XLOOKUP(tbl_orders[[#This Row],[Customer ID]],'Customer Data'!$A$1:$A$1001,'Customer Data'!$H$1:$H$1001,,0)</f>
        <v>Yes</v>
      </c>
    </row>
    <row r="286" spans="1:18" x14ac:dyDescent="0.2">
      <c r="A286" s="2" t="s">
        <v>1555</v>
      </c>
      <c r="B286" s="2" t="str">
        <f>TEXT(tbl_orders[[#This Row],[Order Date]],"mmm")</f>
        <v>May</v>
      </c>
      <c r="C286" s="2" t="str">
        <f>TEXT(tbl_orders[[#This Row],[Order Date]],"yyyy")</f>
        <v>2020</v>
      </c>
      <c r="D286" s="3">
        <v>43960</v>
      </c>
      <c r="E286" s="2" t="s">
        <v>1556</v>
      </c>
      <c r="F286" t="s">
        <v>4293</v>
      </c>
      <c r="G286" s="2">
        <v>3</v>
      </c>
      <c r="H286" s="2" t="str">
        <f>_xlfn.XLOOKUP(E286,'Customer Data'!$A$1:$A$1001,'Customer Data'!$B$1:$B$1001,,0)</f>
        <v>Nanine McCarthy</v>
      </c>
      <c r="I286" s="2" t="str">
        <f>IF(_xlfn.XLOOKUP(E286,'Customer Data'!$A$1:$A$1001,'Customer Data'!$C$1:$C$1001,,0)=0,"",_xlfn.XLOOKUP(E286,'Customer Data'!$A$1:$A$1001,'Customer Data'!$C$1:$C$1001,,0))</f>
        <v/>
      </c>
      <c r="J286" s="2" t="str">
        <f>_xlfn.XLOOKUP(E286,'Customer Data'!$A$1:$A$1001,'Customer Data'!$F$1:$F$1001,,0)</f>
        <v>United States</v>
      </c>
      <c r="K286" t="str">
        <f>INDEX('Product Data'!$A$1:$G$49,MATCH('Order Data'!$F286,'Product Data'!$A$1:$A$49,0),MATCH('Order Data'!K$1,'Product Data'!$A$1:$G$1,0))</f>
        <v>Exc</v>
      </c>
      <c r="L286" t="str">
        <f>INDEX('Product Data'!$A$1:$G$49,MATCH('Order Data'!$F286,'Product Data'!$A$1:$A$49,0),MATCH('Order Data'!L$1,'Product Data'!$A$1:$G$1,0))</f>
        <v>M</v>
      </c>
      <c r="M286" s="4">
        <f>INDEX('Product Data'!$A$1:$G$49,MATCH('Order Data'!$F286,'Product Data'!$A$1:$A$49,0),MATCH('Order Data'!M$1,'Product Data'!$A$1:$G$1,0))</f>
        <v>2.5</v>
      </c>
      <c r="N286" s="5">
        <f>INDEX('Product Data'!$A$1:$G$49,MATCH('Order Data'!$F286,'Product Data'!$A$1:$A$49,0),MATCH('Order Data'!N$1,'Product Data'!$A$1:$G$1,0))</f>
        <v>31.624999999999996</v>
      </c>
      <c r="O286" s="5">
        <f t="shared" si="12"/>
        <v>94.874999999999986</v>
      </c>
      <c r="P286" t="str">
        <f t="shared" si="13"/>
        <v>Excelsa</v>
      </c>
      <c r="Q286" t="str">
        <f t="shared" si="14"/>
        <v>Medium</v>
      </c>
      <c r="R286" t="str">
        <f>_xlfn.XLOOKUP(tbl_orders[[#This Row],[Customer ID]],'Customer Data'!$A$1:$A$1001,'Customer Data'!$H$1:$H$1001,,0)</f>
        <v>No</v>
      </c>
    </row>
    <row r="287" spans="1:18" x14ac:dyDescent="0.2">
      <c r="A287" s="2" t="s">
        <v>1558</v>
      </c>
      <c r="B287" s="2" t="str">
        <f>TEXT(tbl_orders[[#This Row],[Order Date]],"mmm")</f>
        <v>Jul</v>
      </c>
      <c r="C287" s="2" t="str">
        <f>TEXT(tbl_orders[[#This Row],[Order Date]],"yyyy")</f>
        <v>2020</v>
      </c>
      <c r="D287" s="3">
        <v>44030</v>
      </c>
      <c r="E287" s="2" t="s">
        <v>1559</v>
      </c>
      <c r="F287" t="s">
        <v>4291</v>
      </c>
      <c r="G287" s="2">
        <v>1</v>
      </c>
      <c r="H287" s="2" t="str">
        <f>_xlfn.XLOOKUP(E287,'Customer Data'!$A$1:$A$1001,'Customer Data'!$B$1:$B$1001,,0)</f>
        <v>Lyndsey Megany</v>
      </c>
      <c r="I287" s="2" t="str">
        <f>IF(_xlfn.XLOOKUP(E287,'Customer Data'!$A$1:$A$1001,'Customer Data'!$C$1:$C$1001,,0)=0,"",_xlfn.XLOOKUP(E287,'Customer Data'!$A$1:$A$1001,'Customer Data'!$C$1:$C$1001,,0))</f>
        <v/>
      </c>
      <c r="J287" s="2" t="str">
        <f>_xlfn.XLOOKUP(E287,'Customer Data'!$A$1:$A$1001,'Customer Data'!$F$1:$F$1001,,0)</f>
        <v>China</v>
      </c>
      <c r="K287" t="str">
        <f>INDEX('Product Data'!$A$1:$G$49,MATCH('Order Data'!$F287,'Product Data'!$A$1:$A$49,0),MATCH('Order Data'!K$1,'Product Data'!$A$1:$G$1,0))</f>
        <v>Lib</v>
      </c>
      <c r="L287" t="str">
        <f>INDEX('Product Data'!$A$1:$G$49,MATCH('Order Data'!$F287,'Product Data'!$A$1:$A$49,0),MATCH('Order Data'!L$1,'Product Data'!$A$1:$G$1,0))</f>
        <v>L</v>
      </c>
      <c r="M287" s="4">
        <f>INDEX('Product Data'!$A$1:$G$49,MATCH('Order Data'!$F287,'Product Data'!$A$1:$A$49,0),MATCH('Order Data'!M$1,'Product Data'!$A$1:$G$1,0))</f>
        <v>2.5</v>
      </c>
      <c r="N287" s="5">
        <f>INDEX('Product Data'!$A$1:$G$49,MATCH('Order Data'!$F287,'Product Data'!$A$1:$A$49,0),MATCH('Order Data'!N$1,'Product Data'!$A$1:$G$1,0))</f>
        <v>36.454999999999998</v>
      </c>
      <c r="O287" s="5">
        <f t="shared" si="12"/>
        <v>36.454999999999998</v>
      </c>
      <c r="P287" t="str">
        <f t="shared" si="13"/>
        <v>Liberica</v>
      </c>
      <c r="Q287" t="str">
        <f t="shared" si="14"/>
        <v>Light</v>
      </c>
      <c r="R287" t="str">
        <f>_xlfn.XLOOKUP(tbl_orders[[#This Row],[Customer ID]],'Customer Data'!$A$1:$A$1001,'Customer Data'!$H$1:$H$1001,,0)</f>
        <v>No</v>
      </c>
    </row>
    <row r="288" spans="1:18" x14ac:dyDescent="0.2">
      <c r="A288" s="2" t="s">
        <v>1561</v>
      </c>
      <c r="B288" s="2" t="str">
        <f>TEXT(tbl_orders[[#This Row],[Order Date]],"mmm")</f>
        <v>Oct</v>
      </c>
      <c r="C288" s="2" t="str">
        <f>TEXT(tbl_orders[[#This Row],[Order Date]],"yyyy")</f>
        <v>2019</v>
      </c>
      <c r="D288" s="3">
        <v>43755</v>
      </c>
      <c r="E288" s="2" t="s">
        <v>1562</v>
      </c>
      <c r="F288" t="s">
        <v>4279</v>
      </c>
      <c r="G288" s="2">
        <v>4</v>
      </c>
      <c r="H288" s="2" t="str">
        <f>_xlfn.XLOOKUP(E288,'Customer Data'!$A$1:$A$1001,'Customer Data'!$B$1:$B$1001,,0)</f>
        <v>Byram Mergue</v>
      </c>
      <c r="I288" s="2" t="str">
        <f>IF(_xlfn.XLOOKUP(E288,'Customer Data'!$A$1:$A$1001,'Customer Data'!$C$1:$C$1001,,0)=0,"",_xlfn.XLOOKUP(E288,'Customer Data'!$A$1:$A$1001,'Customer Data'!$C$1:$C$1001,,0))</f>
        <v>bmergue7y@umn.edu</v>
      </c>
      <c r="J288" s="2" t="str">
        <f>_xlfn.XLOOKUP(E288,'Customer Data'!$A$1:$A$1001,'Customer Data'!$F$1:$F$1001,,0)</f>
        <v>United States</v>
      </c>
      <c r="K288" t="str">
        <f>INDEX('Product Data'!$A$1:$G$49,MATCH('Order Data'!$F288,'Product Data'!$A$1:$A$49,0),MATCH('Order Data'!K$1,'Product Data'!$A$1:$G$1,0))</f>
        <v>Ara</v>
      </c>
      <c r="L288" t="str">
        <f>INDEX('Product Data'!$A$1:$G$49,MATCH('Order Data'!$F288,'Product Data'!$A$1:$A$49,0),MATCH('Order Data'!L$1,'Product Data'!$A$1:$G$1,0))</f>
        <v>M</v>
      </c>
      <c r="M288" s="4">
        <f>INDEX('Product Data'!$A$1:$G$49,MATCH('Order Data'!$F288,'Product Data'!$A$1:$A$49,0),MATCH('Order Data'!M$1,'Product Data'!$A$1:$G$1,0))</f>
        <v>0.2</v>
      </c>
      <c r="N288" s="5">
        <f>INDEX('Product Data'!$A$1:$G$49,MATCH('Order Data'!$F288,'Product Data'!$A$1:$A$49,0),MATCH('Order Data'!N$1,'Product Data'!$A$1:$G$1,0))</f>
        <v>3.375</v>
      </c>
      <c r="O288" s="5">
        <f t="shared" si="12"/>
        <v>13.5</v>
      </c>
      <c r="P288" t="str">
        <f t="shared" si="13"/>
        <v>Arabica</v>
      </c>
      <c r="Q288" t="str">
        <f t="shared" si="14"/>
        <v>Medium</v>
      </c>
      <c r="R288" t="str">
        <f>_xlfn.XLOOKUP(tbl_orders[[#This Row],[Customer ID]],'Customer Data'!$A$1:$A$1001,'Customer Data'!$H$1:$H$1001,,0)</f>
        <v>Yes</v>
      </c>
    </row>
    <row r="289" spans="1:18" x14ac:dyDescent="0.2">
      <c r="A289" s="2" t="s">
        <v>1565</v>
      </c>
      <c r="B289" s="2" t="str">
        <f>TEXT(tbl_orders[[#This Row],[Order Date]],"mmm")</f>
        <v>May</v>
      </c>
      <c r="C289" s="2" t="str">
        <f>TEXT(tbl_orders[[#This Row],[Order Date]],"yyyy")</f>
        <v>2022</v>
      </c>
      <c r="D289" s="3">
        <v>44697</v>
      </c>
      <c r="E289" s="2" t="s">
        <v>1566</v>
      </c>
      <c r="F289" t="s">
        <v>4305</v>
      </c>
      <c r="G289" s="2">
        <v>2</v>
      </c>
      <c r="H289" s="2" t="str">
        <f>_xlfn.XLOOKUP(E289,'Customer Data'!$A$1:$A$1001,'Customer Data'!$B$1:$B$1001,,0)</f>
        <v>Kerr Patise</v>
      </c>
      <c r="I289" s="2" t="str">
        <f>IF(_xlfn.XLOOKUP(E289,'Customer Data'!$A$1:$A$1001,'Customer Data'!$C$1:$C$1001,,0)=0,"",_xlfn.XLOOKUP(E289,'Customer Data'!$A$1:$A$1001,'Customer Data'!$C$1:$C$1001,,0))</f>
        <v>kpatise7z@jigsy.com</v>
      </c>
      <c r="J289" s="2" t="str">
        <f>_xlfn.XLOOKUP(E289,'Customer Data'!$A$1:$A$1001,'Customer Data'!$F$1:$F$1001,,0)</f>
        <v>China</v>
      </c>
      <c r="K289" t="str">
        <f>INDEX('Product Data'!$A$1:$G$49,MATCH('Order Data'!$F289,'Product Data'!$A$1:$A$49,0),MATCH('Order Data'!K$1,'Product Data'!$A$1:$G$1,0))</f>
        <v>Rob</v>
      </c>
      <c r="L289" t="str">
        <f>INDEX('Product Data'!$A$1:$G$49,MATCH('Order Data'!$F289,'Product Data'!$A$1:$A$49,0),MATCH('Order Data'!L$1,'Product Data'!$A$1:$G$1,0))</f>
        <v>L</v>
      </c>
      <c r="M289" s="4">
        <f>INDEX('Product Data'!$A$1:$G$49,MATCH('Order Data'!$F289,'Product Data'!$A$1:$A$49,0),MATCH('Order Data'!M$1,'Product Data'!$A$1:$G$1,0))</f>
        <v>0.2</v>
      </c>
      <c r="N289" s="5">
        <f>INDEX('Product Data'!$A$1:$G$49,MATCH('Order Data'!$F289,'Product Data'!$A$1:$A$49,0),MATCH('Order Data'!N$1,'Product Data'!$A$1:$G$1,0))</f>
        <v>3.5849999999999995</v>
      </c>
      <c r="O289" s="5">
        <f t="shared" si="12"/>
        <v>7.169999999999999</v>
      </c>
      <c r="P289" t="str">
        <f t="shared" si="13"/>
        <v>Robusta</v>
      </c>
      <c r="Q289" t="str">
        <f t="shared" si="14"/>
        <v>Light</v>
      </c>
      <c r="R289" t="str">
        <f>_xlfn.XLOOKUP(tbl_orders[[#This Row],[Customer ID]],'Customer Data'!$A$1:$A$1001,'Customer Data'!$H$1:$H$1001,,0)</f>
        <v>No</v>
      </c>
    </row>
    <row r="290" spans="1:18" x14ac:dyDescent="0.2">
      <c r="A290" s="2" t="s">
        <v>1569</v>
      </c>
      <c r="B290" s="2" t="str">
        <f>TEXT(tbl_orders[[#This Row],[Order Date]],"mmm")</f>
        <v>Mar</v>
      </c>
      <c r="C290" s="2" t="str">
        <f>TEXT(tbl_orders[[#This Row],[Order Date]],"yyyy")</f>
        <v>2021</v>
      </c>
      <c r="D290" s="3">
        <v>44279</v>
      </c>
      <c r="E290" s="2" t="s">
        <v>1570</v>
      </c>
      <c r="F290" t="s">
        <v>4266</v>
      </c>
      <c r="G290" s="2">
        <v>1</v>
      </c>
      <c r="H290" s="2" t="str">
        <f>_xlfn.XLOOKUP(E290,'Customer Data'!$A$1:$A$1001,'Customer Data'!$B$1:$B$1001,,0)</f>
        <v>Mathew Goulter</v>
      </c>
      <c r="I290" s="2" t="str">
        <f>IF(_xlfn.XLOOKUP(E290,'Customer Data'!$A$1:$A$1001,'Customer Data'!$C$1:$C$1001,,0)=0,"",_xlfn.XLOOKUP(E290,'Customer Data'!$A$1:$A$1001,'Customer Data'!$C$1:$C$1001,,0))</f>
        <v/>
      </c>
      <c r="J290" s="2" t="str">
        <f>_xlfn.XLOOKUP(E290,'Customer Data'!$A$1:$A$1001,'Customer Data'!$F$1:$F$1001,,0)</f>
        <v>Brazil</v>
      </c>
      <c r="K290" t="str">
        <f>INDEX('Product Data'!$A$1:$G$49,MATCH('Order Data'!$F290,'Product Data'!$A$1:$A$49,0),MATCH('Order Data'!K$1,'Product Data'!$A$1:$G$1,0))</f>
        <v>Exc</v>
      </c>
      <c r="L290" t="str">
        <f>INDEX('Product Data'!$A$1:$G$49,MATCH('Order Data'!$F290,'Product Data'!$A$1:$A$49,0),MATCH('Order Data'!L$1,'Product Data'!$A$1:$G$1,0))</f>
        <v>M</v>
      </c>
      <c r="M290" s="4">
        <f>INDEX('Product Data'!$A$1:$G$49,MATCH('Order Data'!$F290,'Product Data'!$A$1:$A$49,0),MATCH('Order Data'!M$1,'Product Data'!$A$1:$G$1,0))</f>
        <v>0.5</v>
      </c>
      <c r="N290" s="5">
        <f>INDEX('Product Data'!$A$1:$G$49,MATCH('Order Data'!$F290,'Product Data'!$A$1:$A$49,0),MATCH('Order Data'!N$1,'Product Data'!$A$1:$G$1,0))</f>
        <v>8.25</v>
      </c>
      <c r="O290" s="5">
        <f t="shared" si="12"/>
        <v>8.25</v>
      </c>
      <c r="P290" t="str">
        <f t="shared" si="13"/>
        <v>Excelsa</v>
      </c>
      <c r="Q290" t="str">
        <f t="shared" si="14"/>
        <v>Medium</v>
      </c>
      <c r="R290" t="str">
        <f>_xlfn.XLOOKUP(tbl_orders[[#This Row],[Customer ID]],'Customer Data'!$A$1:$A$1001,'Customer Data'!$H$1:$H$1001,,0)</f>
        <v>Yes</v>
      </c>
    </row>
    <row r="291" spans="1:18" x14ac:dyDescent="0.2">
      <c r="A291" s="2" t="s">
        <v>1572</v>
      </c>
      <c r="B291" s="2" t="str">
        <f>TEXT(tbl_orders[[#This Row],[Order Date]],"mmm")</f>
        <v>Nov</v>
      </c>
      <c r="C291" s="2" t="str">
        <f>TEXT(tbl_orders[[#This Row],[Order Date]],"yyyy")</f>
        <v>2019</v>
      </c>
      <c r="D291" s="3">
        <v>43772</v>
      </c>
      <c r="E291" s="2" t="s">
        <v>1573</v>
      </c>
      <c r="F291" t="s">
        <v>4290</v>
      </c>
      <c r="G291" s="2">
        <v>5</v>
      </c>
      <c r="H291" s="2" t="str">
        <f>_xlfn.XLOOKUP(E291,'Customer Data'!$A$1:$A$1001,'Customer Data'!$B$1:$B$1001,,0)</f>
        <v>Marris Grcic</v>
      </c>
      <c r="I291" s="2" t="str">
        <f>IF(_xlfn.XLOOKUP(E291,'Customer Data'!$A$1:$A$1001,'Customer Data'!$C$1:$C$1001,,0)=0,"",_xlfn.XLOOKUP(E291,'Customer Data'!$A$1:$A$1001,'Customer Data'!$C$1:$C$1001,,0))</f>
        <v/>
      </c>
      <c r="J291" s="2" t="str">
        <f>_xlfn.XLOOKUP(E291,'Customer Data'!$A$1:$A$1001,'Customer Data'!$F$1:$F$1001,,0)</f>
        <v>China</v>
      </c>
      <c r="K291" t="str">
        <f>INDEX('Product Data'!$A$1:$G$49,MATCH('Order Data'!$F291,'Product Data'!$A$1:$A$49,0),MATCH('Order Data'!K$1,'Product Data'!$A$1:$G$1,0))</f>
        <v>Rob</v>
      </c>
      <c r="L291" t="str">
        <f>INDEX('Product Data'!$A$1:$G$49,MATCH('Order Data'!$F291,'Product Data'!$A$1:$A$49,0),MATCH('Order Data'!L$1,'Product Data'!$A$1:$G$1,0))</f>
        <v>D</v>
      </c>
      <c r="M291" s="4">
        <f>INDEX('Product Data'!$A$1:$G$49,MATCH('Order Data'!$F291,'Product Data'!$A$1:$A$49,0),MATCH('Order Data'!M$1,'Product Data'!$A$1:$G$1,0))</f>
        <v>0.2</v>
      </c>
      <c r="N291" s="5">
        <f>INDEX('Product Data'!$A$1:$G$49,MATCH('Order Data'!$F291,'Product Data'!$A$1:$A$49,0),MATCH('Order Data'!N$1,'Product Data'!$A$1:$G$1,0))</f>
        <v>2.6849999999999996</v>
      </c>
      <c r="O291" s="5">
        <f t="shared" si="12"/>
        <v>13.424999999999997</v>
      </c>
      <c r="P291" t="str">
        <f t="shared" si="13"/>
        <v>Robusta</v>
      </c>
      <c r="Q291" t="str">
        <f t="shared" si="14"/>
        <v>Dark</v>
      </c>
      <c r="R291" t="str">
        <f>_xlfn.XLOOKUP(tbl_orders[[#This Row],[Customer ID]],'Customer Data'!$A$1:$A$1001,'Customer Data'!$H$1:$H$1001,,0)</f>
        <v>Yes</v>
      </c>
    </row>
    <row r="292" spans="1:18" x14ac:dyDescent="0.2">
      <c r="A292" s="2" t="s">
        <v>1575</v>
      </c>
      <c r="B292" s="2" t="str">
        <f>TEXT(tbl_orders[[#This Row],[Order Date]],"mmm")</f>
        <v>Oct</v>
      </c>
      <c r="C292" s="2" t="str">
        <f>TEXT(tbl_orders[[#This Row],[Order Date]],"yyyy")</f>
        <v>2021</v>
      </c>
      <c r="D292" s="3">
        <v>44497</v>
      </c>
      <c r="E292" s="2" t="s">
        <v>1576</v>
      </c>
      <c r="F292" t="s">
        <v>4274</v>
      </c>
      <c r="G292" s="2">
        <v>5</v>
      </c>
      <c r="H292" s="2" t="str">
        <f>_xlfn.XLOOKUP(E292,'Customer Data'!$A$1:$A$1001,'Customer Data'!$B$1:$B$1001,,0)</f>
        <v>Domeniga Duke</v>
      </c>
      <c r="I292" s="2" t="str">
        <f>IF(_xlfn.XLOOKUP(E292,'Customer Data'!$A$1:$A$1001,'Customer Data'!$C$1:$C$1001,,0)=0,"",_xlfn.XLOOKUP(E292,'Customer Data'!$A$1:$A$1001,'Customer Data'!$C$1:$C$1001,,0))</f>
        <v>dduke82@vkontakte.ru</v>
      </c>
      <c r="J292" s="2" t="str">
        <f>_xlfn.XLOOKUP(E292,'Customer Data'!$A$1:$A$1001,'Customer Data'!$F$1:$F$1001,,0)</f>
        <v>China</v>
      </c>
      <c r="K292" t="str">
        <f>INDEX('Product Data'!$A$1:$G$49,MATCH('Order Data'!$F292,'Product Data'!$A$1:$A$49,0),MATCH('Order Data'!K$1,'Product Data'!$A$1:$G$1,0))</f>
        <v>Ara</v>
      </c>
      <c r="L292" t="str">
        <f>INDEX('Product Data'!$A$1:$G$49,MATCH('Order Data'!$F292,'Product Data'!$A$1:$A$49,0),MATCH('Order Data'!L$1,'Product Data'!$A$1:$G$1,0))</f>
        <v>D</v>
      </c>
      <c r="M292" s="4">
        <f>INDEX('Product Data'!$A$1:$G$49,MATCH('Order Data'!$F292,'Product Data'!$A$1:$A$49,0),MATCH('Order Data'!M$1,'Product Data'!$A$1:$G$1,0))</f>
        <v>1</v>
      </c>
      <c r="N292" s="5">
        <f>INDEX('Product Data'!$A$1:$G$49,MATCH('Order Data'!$F292,'Product Data'!$A$1:$A$49,0),MATCH('Order Data'!N$1,'Product Data'!$A$1:$G$1,0))</f>
        <v>9.9499999999999993</v>
      </c>
      <c r="O292" s="5">
        <f t="shared" si="12"/>
        <v>49.75</v>
      </c>
      <c r="P292" t="str">
        <f t="shared" si="13"/>
        <v>Arabica</v>
      </c>
      <c r="Q292" t="str">
        <f t="shared" si="14"/>
        <v>Dark</v>
      </c>
      <c r="R292" t="str">
        <f>_xlfn.XLOOKUP(tbl_orders[[#This Row],[Customer ID]],'Customer Data'!$A$1:$A$1001,'Customer Data'!$H$1:$H$1001,,0)</f>
        <v>No</v>
      </c>
    </row>
    <row r="293" spans="1:18" x14ac:dyDescent="0.2">
      <c r="A293" s="2" t="s">
        <v>1579</v>
      </c>
      <c r="B293" s="2" t="str">
        <f>TEXT(tbl_orders[[#This Row],[Order Date]],"mmm")</f>
        <v>Dec</v>
      </c>
      <c r="C293" s="2" t="str">
        <f>TEXT(tbl_orders[[#This Row],[Order Date]],"yyyy")</f>
        <v>2020</v>
      </c>
      <c r="D293" s="3">
        <v>44181</v>
      </c>
      <c r="E293" s="2" t="s">
        <v>1580</v>
      </c>
      <c r="F293" t="s">
        <v>4266</v>
      </c>
      <c r="G293" s="2">
        <v>2</v>
      </c>
      <c r="H293" s="2" t="str">
        <f>_xlfn.XLOOKUP(E293,'Customer Data'!$A$1:$A$1001,'Customer Data'!$B$1:$B$1001,,0)</f>
        <v>Violante Skouling</v>
      </c>
      <c r="I293" s="2" t="str">
        <f>IF(_xlfn.XLOOKUP(E293,'Customer Data'!$A$1:$A$1001,'Customer Data'!$C$1:$C$1001,,0)=0,"",_xlfn.XLOOKUP(E293,'Customer Data'!$A$1:$A$1001,'Customer Data'!$C$1:$C$1001,,0))</f>
        <v/>
      </c>
      <c r="J293" s="2" t="str">
        <f>_xlfn.XLOOKUP(E293,'Customer Data'!$A$1:$A$1001,'Customer Data'!$F$1:$F$1001,,0)</f>
        <v>Brazil</v>
      </c>
      <c r="K293" t="str">
        <f>INDEX('Product Data'!$A$1:$G$49,MATCH('Order Data'!$F293,'Product Data'!$A$1:$A$49,0),MATCH('Order Data'!K$1,'Product Data'!$A$1:$G$1,0))</f>
        <v>Exc</v>
      </c>
      <c r="L293" t="str">
        <f>INDEX('Product Data'!$A$1:$G$49,MATCH('Order Data'!$F293,'Product Data'!$A$1:$A$49,0),MATCH('Order Data'!L$1,'Product Data'!$A$1:$G$1,0))</f>
        <v>M</v>
      </c>
      <c r="M293" s="4">
        <f>INDEX('Product Data'!$A$1:$G$49,MATCH('Order Data'!$F293,'Product Data'!$A$1:$A$49,0),MATCH('Order Data'!M$1,'Product Data'!$A$1:$G$1,0))</f>
        <v>0.5</v>
      </c>
      <c r="N293" s="5">
        <f>INDEX('Product Data'!$A$1:$G$49,MATCH('Order Data'!$F293,'Product Data'!$A$1:$A$49,0),MATCH('Order Data'!N$1,'Product Data'!$A$1:$G$1,0))</f>
        <v>8.25</v>
      </c>
      <c r="O293" s="5">
        <f t="shared" si="12"/>
        <v>16.5</v>
      </c>
      <c r="P293" t="str">
        <f t="shared" si="13"/>
        <v>Excelsa</v>
      </c>
      <c r="Q293" t="str">
        <f t="shared" si="14"/>
        <v>Medium</v>
      </c>
      <c r="R293" t="str">
        <f>_xlfn.XLOOKUP(tbl_orders[[#This Row],[Customer ID]],'Customer Data'!$A$1:$A$1001,'Customer Data'!$H$1:$H$1001,,0)</f>
        <v>No</v>
      </c>
    </row>
    <row r="294" spans="1:18" x14ac:dyDescent="0.2">
      <c r="A294" s="2" t="s">
        <v>1582</v>
      </c>
      <c r="B294" s="2" t="str">
        <f>TEXT(tbl_orders[[#This Row],[Order Date]],"mmm")</f>
        <v>Nov</v>
      </c>
      <c r="C294" s="2" t="str">
        <f>TEXT(tbl_orders[[#This Row],[Order Date]],"yyyy")</f>
        <v>2021</v>
      </c>
      <c r="D294" s="3">
        <v>44529</v>
      </c>
      <c r="E294" s="2" t="s">
        <v>1583</v>
      </c>
      <c r="F294" t="s">
        <v>4285</v>
      </c>
      <c r="G294" s="2">
        <v>3</v>
      </c>
      <c r="H294" s="2" t="str">
        <f>_xlfn.XLOOKUP(E294,'Customer Data'!$A$1:$A$1001,'Customer Data'!$B$1:$B$1001,,0)</f>
        <v>Isidore Hussey</v>
      </c>
      <c r="I294" s="2" t="str">
        <f>IF(_xlfn.XLOOKUP(E294,'Customer Data'!$A$1:$A$1001,'Customer Data'!$C$1:$C$1001,,0)=0,"",_xlfn.XLOOKUP(E294,'Customer Data'!$A$1:$A$1001,'Customer Data'!$C$1:$C$1001,,0))</f>
        <v>ihussey84@mapy.cz</v>
      </c>
      <c r="J294" s="2" t="str">
        <f>_xlfn.XLOOKUP(E294,'Customer Data'!$A$1:$A$1001,'Customer Data'!$F$1:$F$1001,,0)</f>
        <v>China</v>
      </c>
      <c r="K294" t="str">
        <f>INDEX('Product Data'!$A$1:$G$49,MATCH('Order Data'!$F294,'Product Data'!$A$1:$A$49,0),MATCH('Order Data'!K$1,'Product Data'!$A$1:$G$1,0))</f>
        <v>Ara</v>
      </c>
      <c r="L294" t="str">
        <f>INDEX('Product Data'!$A$1:$G$49,MATCH('Order Data'!$F294,'Product Data'!$A$1:$A$49,0),MATCH('Order Data'!L$1,'Product Data'!$A$1:$G$1,0))</f>
        <v>D</v>
      </c>
      <c r="M294" s="4">
        <f>INDEX('Product Data'!$A$1:$G$49,MATCH('Order Data'!$F294,'Product Data'!$A$1:$A$49,0),MATCH('Order Data'!M$1,'Product Data'!$A$1:$G$1,0))</f>
        <v>0.5</v>
      </c>
      <c r="N294" s="5">
        <f>INDEX('Product Data'!$A$1:$G$49,MATCH('Order Data'!$F294,'Product Data'!$A$1:$A$49,0),MATCH('Order Data'!N$1,'Product Data'!$A$1:$G$1,0))</f>
        <v>5.97</v>
      </c>
      <c r="O294" s="5">
        <f t="shared" si="12"/>
        <v>17.91</v>
      </c>
      <c r="P294" t="str">
        <f t="shared" si="13"/>
        <v>Arabica</v>
      </c>
      <c r="Q294" t="str">
        <f t="shared" si="14"/>
        <v>Dark</v>
      </c>
      <c r="R294" t="str">
        <f>_xlfn.XLOOKUP(tbl_orders[[#This Row],[Customer ID]],'Customer Data'!$A$1:$A$1001,'Customer Data'!$H$1:$H$1001,,0)</f>
        <v>No</v>
      </c>
    </row>
    <row r="295" spans="1:18" x14ac:dyDescent="0.2">
      <c r="A295" s="2" t="s">
        <v>1586</v>
      </c>
      <c r="B295" s="2" t="str">
        <f>TEXT(tbl_orders[[#This Row],[Order Date]],"mmm")</f>
        <v>Mar</v>
      </c>
      <c r="C295" s="2" t="str">
        <f>TEXT(tbl_orders[[#This Row],[Order Date]],"yyyy")</f>
        <v>2021</v>
      </c>
      <c r="D295" s="3">
        <v>44275</v>
      </c>
      <c r="E295" s="2" t="s">
        <v>1587</v>
      </c>
      <c r="F295" t="s">
        <v>4285</v>
      </c>
      <c r="G295" s="2">
        <v>5</v>
      </c>
      <c r="H295" s="2" t="str">
        <f>_xlfn.XLOOKUP(E295,'Customer Data'!$A$1:$A$1001,'Customer Data'!$B$1:$B$1001,,0)</f>
        <v>Cassie Pinkerton</v>
      </c>
      <c r="I295" s="2" t="str">
        <f>IF(_xlfn.XLOOKUP(E295,'Customer Data'!$A$1:$A$1001,'Customer Data'!$C$1:$C$1001,,0)=0,"",_xlfn.XLOOKUP(E295,'Customer Data'!$A$1:$A$1001,'Customer Data'!$C$1:$C$1001,,0))</f>
        <v>cpinkerton85@upenn.edu</v>
      </c>
      <c r="J295" s="2" t="str">
        <f>_xlfn.XLOOKUP(E295,'Customer Data'!$A$1:$A$1001,'Customer Data'!$F$1:$F$1001,,0)</f>
        <v>United States</v>
      </c>
      <c r="K295" t="str">
        <f>INDEX('Product Data'!$A$1:$G$49,MATCH('Order Data'!$F295,'Product Data'!$A$1:$A$49,0),MATCH('Order Data'!K$1,'Product Data'!$A$1:$G$1,0))</f>
        <v>Ara</v>
      </c>
      <c r="L295" t="str">
        <f>INDEX('Product Data'!$A$1:$G$49,MATCH('Order Data'!$F295,'Product Data'!$A$1:$A$49,0),MATCH('Order Data'!L$1,'Product Data'!$A$1:$G$1,0))</f>
        <v>D</v>
      </c>
      <c r="M295" s="4">
        <f>INDEX('Product Data'!$A$1:$G$49,MATCH('Order Data'!$F295,'Product Data'!$A$1:$A$49,0),MATCH('Order Data'!M$1,'Product Data'!$A$1:$G$1,0))</f>
        <v>0.5</v>
      </c>
      <c r="N295" s="5">
        <f>INDEX('Product Data'!$A$1:$G$49,MATCH('Order Data'!$F295,'Product Data'!$A$1:$A$49,0),MATCH('Order Data'!N$1,'Product Data'!$A$1:$G$1,0))</f>
        <v>5.97</v>
      </c>
      <c r="O295" s="5">
        <f t="shared" si="12"/>
        <v>29.849999999999998</v>
      </c>
      <c r="P295" t="str">
        <f t="shared" si="13"/>
        <v>Arabica</v>
      </c>
      <c r="Q295" t="str">
        <f t="shared" si="14"/>
        <v>Dark</v>
      </c>
      <c r="R295" t="str">
        <f>_xlfn.XLOOKUP(tbl_orders[[#This Row],[Customer ID]],'Customer Data'!$A$1:$A$1001,'Customer Data'!$H$1:$H$1001,,0)</f>
        <v>No</v>
      </c>
    </row>
    <row r="296" spans="1:18" x14ac:dyDescent="0.2">
      <c r="A296" s="2" t="s">
        <v>1590</v>
      </c>
      <c r="B296" s="2" t="str">
        <f>TEXT(tbl_orders[[#This Row],[Order Date]],"mmm")</f>
        <v>Apr</v>
      </c>
      <c r="C296" s="2" t="str">
        <f>TEXT(tbl_orders[[#This Row],[Order Date]],"yyyy")</f>
        <v>2022</v>
      </c>
      <c r="D296" s="3">
        <v>44659</v>
      </c>
      <c r="E296" s="2" t="s">
        <v>1591</v>
      </c>
      <c r="F296" t="s">
        <v>4298</v>
      </c>
      <c r="G296" s="2">
        <v>2</v>
      </c>
      <c r="H296" s="2" t="str">
        <f>_xlfn.XLOOKUP(E296,'Customer Data'!$A$1:$A$1001,'Customer Data'!$B$1:$B$1001,,0)</f>
        <v>Micki Fero</v>
      </c>
      <c r="I296" s="2" t="str">
        <f>IF(_xlfn.XLOOKUP(E296,'Customer Data'!$A$1:$A$1001,'Customer Data'!$C$1:$C$1001,,0)=0,"",_xlfn.XLOOKUP(E296,'Customer Data'!$A$1:$A$1001,'Customer Data'!$C$1:$C$1001,,0))</f>
        <v/>
      </c>
      <c r="J296" s="2" t="str">
        <f>_xlfn.XLOOKUP(E296,'Customer Data'!$A$1:$A$1001,'Customer Data'!$F$1:$F$1001,,0)</f>
        <v>China</v>
      </c>
      <c r="K296" t="str">
        <f>INDEX('Product Data'!$A$1:$G$49,MATCH('Order Data'!$F296,'Product Data'!$A$1:$A$49,0),MATCH('Order Data'!K$1,'Product Data'!$A$1:$G$1,0))</f>
        <v>Exc</v>
      </c>
      <c r="L296" t="str">
        <f>INDEX('Product Data'!$A$1:$G$49,MATCH('Order Data'!$F296,'Product Data'!$A$1:$A$49,0),MATCH('Order Data'!L$1,'Product Data'!$A$1:$G$1,0))</f>
        <v>L</v>
      </c>
      <c r="M296" s="4">
        <f>INDEX('Product Data'!$A$1:$G$49,MATCH('Order Data'!$F296,'Product Data'!$A$1:$A$49,0),MATCH('Order Data'!M$1,'Product Data'!$A$1:$G$1,0))</f>
        <v>1</v>
      </c>
      <c r="N296" s="5">
        <f>INDEX('Product Data'!$A$1:$G$49,MATCH('Order Data'!$F296,'Product Data'!$A$1:$A$49,0),MATCH('Order Data'!N$1,'Product Data'!$A$1:$G$1,0))</f>
        <v>14.85</v>
      </c>
      <c r="O296" s="5">
        <f t="shared" si="12"/>
        <v>29.7</v>
      </c>
      <c r="P296" t="str">
        <f t="shared" si="13"/>
        <v>Excelsa</v>
      </c>
      <c r="Q296" t="str">
        <f t="shared" si="14"/>
        <v>Light</v>
      </c>
      <c r="R296" t="str">
        <f>_xlfn.XLOOKUP(tbl_orders[[#This Row],[Customer ID]],'Customer Data'!$A$1:$A$1001,'Customer Data'!$H$1:$H$1001,,0)</f>
        <v>No</v>
      </c>
    </row>
    <row r="297" spans="1:18" x14ac:dyDescent="0.2">
      <c r="A297" s="2" t="s">
        <v>1593</v>
      </c>
      <c r="B297" s="2" t="str">
        <f>TEXT(tbl_orders[[#This Row],[Order Date]],"mmm")</f>
        <v>Aug</v>
      </c>
      <c r="C297" s="2" t="str">
        <f>TEXT(tbl_orders[[#This Row],[Order Date]],"yyyy")</f>
        <v>2020</v>
      </c>
      <c r="D297" s="3">
        <v>44057</v>
      </c>
      <c r="E297" s="2" t="s">
        <v>1594</v>
      </c>
      <c r="F297" t="s">
        <v>4268</v>
      </c>
      <c r="G297" s="2">
        <v>2</v>
      </c>
      <c r="H297" s="2" t="str">
        <f>_xlfn.XLOOKUP(E297,'Customer Data'!$A$1:$A$1001,'Customer Data'!$B$1:$B$1001,,0)</f>
        <v>Cybill Graddell</v>
      </c>
      <c r="I297" s="2" t="str">
        <f>IF(_xlfn.XLOOKUP(E297,'Customer Data'!$A$1:$A$1001,'Customer Data'!$C$1:$C$1001,,0)=0,"",_xlfn.XLOOKUP(E297,'Customer Data'!$A$1:$A$1001,'Customer Data'!$C$1:$C$1001,,0))</f>
        <v/>
      </c>
      <c r="J297" s="2" t="str">
        <f>_xlfn.XLOOKUP(E297,'Customer Data'!$A$1:$A$1001,'Customer Data'!$F$1:$F$1001,,0)</f>
        <v>Brazil</v>
      </c>
      <c r="K297" t="str">
        <f>INDEX('Product Data'!$A$1:$G$49,MATCH('Order Data'!$F297,'Product Data'!$A$1:$A$49,0),MATCH('Order Data'!K$1,'Product Data'!$A$1:$G$1,0))</f>
        <v>Exc</v>
      </c>
      <c r="L297" t="str">
        <f>INDEX('Product Data'!$A$1:$G$49,MATCH('Order Data'!$F297,'Product Data'!$A$1:$A$49,0),MATCH('Order Data'!L$1,'Product Data'!$A$1:$G$1,0))</f>
        <v>M</v>
      </c>
      <c r="M297" s="4">
        <f>INDEX('Product Data'!$A$1:$G$49,MATCH('Order Data'!$F297,'Product Data'!$A$1:$A$49,0),MATCH('Order Data'!M$1,'Product Data'!$A$1:$G$1,0))</f>
        <v>1</v>
      </c>
      <c r="N297" s="5">
        <f>INDEX('Product Data'!$A$1:$G$49,MATCH('Order Data'!$F297,'Product Data'!$A$1:$A$49,0),MATCH('Order Data'!N$1,'Product Data'!$A$1:$G$1,0))</f>
        <v>13.75</v>
      </c>
      <c r="O297" s="5">
        <f t="shared" si="12"/>
        <v>27.5</v>
      </c>
      <c r="P297" t="str">
        <f t="shared" si="13"/>
        <v>Excelsa</v>
      </c>
      <c r="Q297" t="str">
        <f t="shared" si="14"/>
        <v>Medium</v>
      </c>
      <c r="R297" t="str">
        <f>_xlfn.XLOOKUP(tbl_orders[[#This Row],[Customer ID]],'Customer Data'!$A$1:$A$1001,'Customer Data'!$H$1:$H$1001,,0)</f>
        <v>No</v>
      </c>
    </row>
    <row r="298" spans="1:18" x14ac:dyDescent="0.2">
      <c r="A298" s="2" t="s">
        <v>1596</v>
      </c>
      <c r="B298" s="2" t="str">
        <f>TEXT(tbl_orders[[#This Row],[Order Date]],"mmm")</f>
        <v>May</v>
      </c>
      <c r="C298" s="2" t="str">
        <f>TEXT(tbl_orders[[#This Row],[Order Date]],"yyyy")</f>
        <v>2019</v>
      </c>
      <c r="D298" s="3">
        <v>43597</v>
      </c>
      <c r="E298" s="2" t="s">
        <v>1597</v>
      </c>
      <c r="F298" t="s">
        <v>4273</v>
      </c>
      <c r="G298" s="2">
        <v>6</v>
      </c>
      <c r="H298" s="2" t="str">
        <f>_xlfn.XLOOKUP(E298,'Customer Data'!$A$1:$A$1001,'Customer Data'!$B$1:$B$1001,,0)</f>
        <v>Dorian Vizor</v>
      </c>
      <c r="I298" s="2" t="str">
        <f>IF(_xlfn.XLOOKUP(E298,'Customer Data'!$A$1:$A$1001,'Customer Data'!$C$1:$C$1001,,0)=0,"",_xlfn.XLOOKUP(E298,'Customer Data'!$A$1:$A$1001,'Customer Data'!$C$1:$C$1001,,0))</f>
        <v>dvizor88@furl.net</v>
      </c>
      <c r="J298" s="2" t="str">
        <f>_xlfn.XLOOKUP(E298,'Customer Data'!$A$1:$A$1001,'Customer Data'!$F$1:$F$1001,,0)</f>
        <v>United States</v>
      </c>
      <c r="K298" t="str">
        <f>INDEX('Product Data'!$A$1:$G$49,MATCH('Order Data'!$F298,'Product Data'!$A$1:$A$49,0),MATCH('Order Data'!K$1,'Product Data'!$A$1:$G$1,0))</f>
        <v>Rob</v>
      </c>
      <c r="L298" t="str">
        <f>INDEX('Product Data'!$A$1:$G$49,MATCH('Order Data'!$F298,'Product Data'!$A$1:$A$49,0),MATCH('Order Data'!L$1,'Product Data'!$A$1:$G$1,0))</f>
        <v>M</v>
      </c>
      <c r="M298" s="4">
        <f>INDEX('Product Data'!$A$1:$G$49,MATCH('Order Data'!$F298,'Product Data'!$A$1:$A$49,0),MATCH('Order Data'!M$1,'Product Data'!$A$1:$G$1,0))</f>
        <v>0.5</v>
      </c>
      <c r="N298" s="5">
        <f>INDEX('Product Data'!$A$1:$G$49,MATCH('Order Data'!$F298,'Product Data'!$A$1:$A$49,0),MATCH('Order Data'!N$1,'Product Data'!$A$1:$G$1,0))</f>
        <v>5.97</v>
      </c>
      <c r="O298" s="5">
        <f t="shared" si="12"/>
        <v>35.82</v>
      </c>
      <c r="P298" t="str">
        <f t="shared" si="13"/>
        <v>Robusta</v>
      </c>
      <c r="Q298" t="str">
        <f t="shared" si="14"/>
        <v>Medium</v>
      </c>
      <c r="R298" t="str">
        <f>_xlfn.XLOOKUP(tbl_orders[[#This Row],[Customer ID]],'Customer Data'!$A$1:$A$1001,'Customer Data'!$H$1:$H$1001,,0)</f>
        <v>Yes</v>
      </c>
    </row>
    <row r="299" spans="1:18" x14ac:dyDescent="0.2">
      <c r="A299" s="2" t="s">
        <v>1600</v>
      </c>
      <c r="B299" s="2" t="str">
        <f>TEXT(tbl_orders[[#This Row],[Order Date]],"mmm")</f>
        <v>Mar</v>
      </c>
      <c r="C299" s="2" t="str">
        <f>TEXT(tbl_orders[[#This Row],[Order Date]],"yyyy")</f>
        <v>2021</v>
      </c>
      <c r="D299" s="3">
        <v>44258</v>
      </c>
      <c r="E299" s="2" t="s">
        <v>1601</v>
      </c>
      <c r="F299" t="s">
        <v>4299</v>
      </c>
      <c r="G299" s="2">
        <v>3</v>
      </c>
      <c r="H299" s="2" t="str">
        <f>_xlfn.XLOOKUP(E299,'Customer Data'!$A$1:$A$1001,'Customer Data'!$B$1:$B$1001,,0)</f>
        <v>Eddi Sedgebeer</v>
      </c>
      <c r="I299" s="2" t="str">
        <f>IF(_xlfn.XLOOKUP(E299,'Customer Data'!$A$1:$A$1001,'Customer Data'!$C$1:$C$1001,,0)=0,"",_xlfn.XLOOKUP(E299,'Customer Data'!$A$1:$A$1001,'Customer Data'!$C$1:$C$1001,,0))</f>
        <v>esedgebeer89@oaic.gov.au</v>
      </c>
      <c r="J299" s="2" t="str">
        <f>_xlfn.XLOOKUP(E299,'Customer Data'!$A$1:$A$1001,'Customer Data'!$F$1:$F$1001,,0)</f>
        <v>China</v>
      </c>
      <c r="K299" t="str">
        <f>INDEX('Product Data'!$A$1:$G$49,MATCH('Order Data'!$F299,'Product Data'!$A$1:$A$49,0),MATCH('Order Data'!K$1,'Product Data'!$A$1:$G$1,0))</f>
        <v>Rob</v>
      </c>
      <c r="L299" t="str">
        <f>INDEX('Product Data'!$A$1:$G$49,MATCH('Order Data'!$F299,'Product Data'!$A$1:$A$49,0),MATCH('Order Data'!L$1,'Product Data'!$A$1:$G$1,0))</f>
        <v>D</v>
      </c>
      <c r="M299" s="4">
        <f>INDEX('Product Data'!$A$1:$G$49,MATCH('Order Data'!$F299,'Product Data'!$A$1:$A$49,0),MATCH('Order Data'!M$1,'Product Data'!$A$1:$G$1,0))</f>
        <v>0.5</v>
      </c>
      <c r="N299" s="5">
        <f>INDEX('Product Data'!$A$1:$G$49,MATCH('Order Data'!$F299,'Product Data'!$A$1:$A$49,0),MATCH('Order Data'!N$1,'Product Data'!$A$1:$G$1,0))</f>
        <v>5.3699999999999992</v>
      </c>
      <c r="O299" s="5">
        <f t="shared" si="12"/>
        <v>16.11</v>
      </c>
      <c r="P299" t="str">
        <f t="shared" si="13"/>
        <v>Robusta</v>
      </c>
      <c r="Q299" t="str">
        <f t="shared" si="14"/>
        <v>Dark</v>
      </c>
      <c r="R299" t="str">
        <f>_xlfn.XLOOKUP(tbl_orders[[#This Row],[Customer ID]],'Customer Data'!$A$1:$A$1001,'Customer Data'!$H$1:$H$1001,,0)</f>
        <v>Yes</v>
      </c>
    </row>
    <row r="300" spans="1:18" x14ac:dyDescent="0.2">
      <c r="A300" s="2" t="s">
        <v>1604</v>
      </c>
      <c r="B300" s="2" t="str">
        <f>TEXT(tbl_orders[[#This Row],[Order Date]],"mmm")</f>
        <v>Feb</v>
      </c>
      <c r="C300" s="2" t="str">
        <f>TEXT(tbl_orders[[#This Row],[Order Date]],"yyyy")</f>
        <v>2020</v>
      </c>
      <c r="D300" s="3">
        <v>43872</v>
      </c>
      <c r="E300" s="2" t="s">
        <v>1605</v>
      </c>
      <c r="F300" t="s">
        <v>4311</v>
      </c>
      <c r="G300" s="2">
        <v>6</v>
      </c>
      <c r="H300" s="2" t="str">
        <f>_xlfn.XLOOKUP(E300,'Customer Data'!$A$1:$A$1001,'Customer Data'!$B$1:$B$1001,,0)</f>
        <v>Ken Lestrange</v>
      </c>
      <c r="I300" s="2" t="str">
        <f>IF(_xlfn.XLOOKUP(E300,'Customer Data'!$A$1:$A$1001,'Customer Data'!$C$1:$C$1001,,0)=0,"",_xlfn.XLOOKUP(E300,'Customer Data'!$A$1:$A$1001,'Customer Data'!$C$1:$C$1001,,0))</f>
        <v>klestrange8a@lulu.com</v>
      </c>
      <c r="J300" s="2" t="str">
        <f>_xlfn.XLOOKUP(E300,'Customer Data'!$A$1:$A$1001,'Customer Data'!$F$1:$F$1001,,0)</f>
        <v>United States</v>
      </c>
      <c r="K300" t="str">
        <f>INDEX('Product Data'!$A$1:$G$49,MATCH('Order Data'!$F300,'Product Data'!$A$1:$A$49,0),MATCH('Order Data'!K$1,'Product Data'!$A$1:$G$1,0))</f>
        <v>Exc</v>
      </c>
      <c r="L300" t="str">
        <f>INDEX('Product Data'!$A$1:$G$49,MATCH('Order Data'!$F300,'Product Data'!$A$1:$A$49,0),MATCH('Order Data'!L$1,'Product Data'!$A$1:$G$1,0))</f>
        <v>L</v>
      </c>
      <c r="M300" s="4">
        <f>INDEX('Product Data'!$A$1:$G$49,MATCH('Order Data'!$F300,'Product Data'!$A$1:$A$49,0),MATCH('Order Data'!M$1,'Product Data'!$A$1:$G$1,0))</f>
        <v>0.2</v>
      </c>
      <c r="N300" s="5">
        <f>INDEX('Product Data'!$A$1:$G$49,MATCH('Order Data'!$F300,'Product Data'!$A$1:$A$49,0),MATCH('Order Data'!N$1,'Product Data'!$A$1:$G$1,0))</f>
        <v>4.4550000000000001</v>
      </c>
      <c r="O300" s="5">
        <f t="shared" si="12"/>
        <v>26.73</v>
      </c>
      <c r="P300" t="str">
        <f t="shared" si="13"/>
        <v>Excelsa</v>
      </c>
      <c r="Q300" t="str">
        <f t="shared" si="14"/>
        <v>Light</v>
      </c>
      <c r="R300" t="str">
        <f>_xlfn.XLOOKUP(tbl_orders[[#This Row],[Customer ID]],'Customer Data'!$A$1:$A$1001,'Customer Data'!$H$1:$H$1001,,0)</f>
        <v>Yes</v>
      </c>
    </row>
    <row r="301" spans="1:18" x14ac:dyDescent="0.2">
      <c r="A301" s="2" t="s">
        <v>1608</v>
      </c>
      <c r="B301" s="2" t="str">
        <f>TEXT(tbl_orders[[#This Row],[Order Date]],"mmm")</f>
        <v>Apr</v>
      </c>
      <c r="C301" s="2" t="str">
        <f>TEXT(tbl_orders[[#This Row],[Order Date]],"yyyy")</f>
        <v>2019</v>
      </c>
      <c r="D301" s="3">
        <v>43582</v>
      </c>
      <c r="E301" s="2" t="s">
        <v>1609</v>
      </c>
      <c r="F301" t="s">
        <v>4275</v>
      </c>
      <c r="G301" s="2">
        <v>6</v>
      </c>
      <c r="H301" s="2" t="str">
        <f>_xlfn.XLOOKUP(E301,'Customer Data'!$A$1:$A$1001,'Customer Data'!$B$1:$B$1001,,0)</f>
        <v>Lacee Tanti</v>
      </c>
      <c r="I301" s="2" t="str">
        <f>IF(_xlfn.XLOOKUP(E301,'Customer Data'!$A$1:$A$1001,'Customer Data'!$C$1:$C$1001,,0)=0,"",_xlfn.XLOOKUP(E301,'Customer Data'!$A$1:$A$1001,'Customer Data'!$C$1:$C$1001,,0))</f>
        <v>ltanti8b@techcrunch.com</v>
      </c>
      <c r="J301" s="2" t="str">
        <f>_xlfn.XLOOKUP(E301,'Customer Data'!$A$1:$A$1001,'Customer Data'!$F$1:$F$1001,,0)</f>
        <v>Brazil</v>
      </c>
      <c r="K301" t="str">
        <f>INDEX('Product Data'!$A$1:$G$49,MATCH('Order Data'!$F301,'Product Data'!$A$1:$A$49,0),MATCH('Order Data'!K$1,'Product Data'!$A$1:$G$1,0))</f>
        <v>Exc</v>
      </c>
      <c r="L301" t="str">
        <f>INDEX('Product Data'!$A$1:$G$49,MATCH('Order Data'!$F301,'Product Data'!$A$1:$A$49,0),MATCH('Order Data'!L$1,'Product Data'!$A$1:$G$1,0))</f>
        <v>L</v>
      </c>
      <c r="M301" s="4">
        <f>INDEX('Product Data'!$A$1:$G$49,MATCH('Order Data'!$F301,'Product Data'!$A$1:$A$49,0),MATCH('Order Data'!M$1,'Product Data'!$A$1:$G$1,0))</f>
        <v>2.5</v>
      </c>
      <c r="N301" s="5">
        <f>INDEX('Product Data'!$A$1:$G$49,MATCH('Order Data'!$F301,'Product Data'!$A$1:$A$49,0),MATCH('Order Data'!N$1,'Product Data'!$A$1:$G$1,0))</f>
        <v>34.154999999999994</v>
      </c>
      <c r="O301" s="5">
        <f t="shared" si="12"/>
        <v>204.92999999999995</v>
      </c>
      <c r="P301" t="str">
        <f t="shared" si="13"/>
        <v>Excelsa</v>
      </c>
      <c r="Q301" t="str">
        <f t="shared" si="14"/>
        <v>Light</v>
      </c>
      <c r="R301" t="str">
        <f>_xlfn.XLOOKUP(tbl_orders[[#This Row],[Customer ID]],'Customer Data'!$A$1:$A$1001,'Customer Data'!$H$1:$H$1001,,0)</f>
        <v>Yes</v>
      </c>
    </row>
    <row r="302" spans="1:18" x14ac:dyDescent="0.2">
      <c r="A302" s="2" t="s">
        <v>1612</v>
      </c>
      <c r="B302" s="2" t="str">
        <f>TEXT(tbl_orders[[#This Row],[Order Date]],"mmm")</f>
        <v>Mar</v>
      </c>
      <c r="C302" s="2" t="str">
        <f>TEXT(tbl_orders[[#This Row],[Order Date]],"yyyy")</f>
        <v>2022</v>
      </c>
      <c r="D302" s="3">
        <v>44646</v>
      </c>
      <c r="E302" s="2" t="s">
        <v>1613</v>
      </c>
      <c r="F302" t="s">
        <v>4267</v>
      </c>
      <c r="G302" s="2">
        <v>2</v>
      </c>
      <c r="H302" s="2" t="str">
        <f>_xlfn.XLOOKUP(E302,'Customer Data'!$A$1:$A$1001,'Customer Data'!$B$1:$B$1001,,0)</f>
        <v>Arel De Lasci</v>
      </c>
      <c r="I302" s="2" t="str">
        <f>IF(_xlfn.XLOOKUP(E302,'Customer Data'!$A$1:$A$1001,'Customer Data'!$C$1:$C$1001,,0)=0,"",_xlfn.XLOOKUP(E302,'Customer Data'!$A$1:$A$1001,'Customer Data'!$C$1:$C$1001,,0))</f>
        <v>ade8c@1und1.de</v>
      </c>
      <c r="J302" s="2" t="str">
        <f>_xlfn.XLOOKUP(E302,'Customer Data'!$A$1:$A$1001,'Customer Data'!$F$1:$F$1001,,0)</f>
        <v>United States</v>
      </c>
      <c r="K302" t="str">
        <f>INDEX('Product Data'!$A$1:$G$49,MATCH('Order Data'!$F302,'Product Data'!$A$1:$A$49,0),MATCH('Order Data'!K$1,'Product Data'!$A$1:$G$1,0))</f>
        <v>Ara</v>
      </c>
      <c r="L302" t="str">
        <f>INDEX('Product Data'!$A$1:$G$49,MATCH('Order Data'!$F302,'Product Data'!$A$1:$A$49,0),MATCH('Order Data'!L$1,'Product Data'!$A$1:$G$1,0))</f>
        <v>L</v>
      </c>
      <c r="M302" s="4">
        <f>INDEX('Product Data'!$A$1:$G$49,MATCH('Order Data'!$F302,'Product Data'!$A$1:$A$49,0),MATCH('Order Data'!M$1,'Product Data'!$A$1:$G$1,0))</f>
        <v>1</v>
      </c>
      <c r="N302" s="5">
        <f>INDEX('Product Data'!$A$1:$G$49,MATCH('Order Data'!$F302,'Product Data'!$A$1:$A$49,0),MATCH('Order Data'!N$1,'Product Data'!$A$1:$G$1,0))</f>
        <v>12.95</v>
      </c>
      <c r="O302" s="5">
        <f t="shared" si="12"/>
        <v>25.9</v>
      </c>
      <c r="P302" t="str">
        <f t="shared" si="13"/>
        <v>Arabica</v>
      </c>
      <c r="Q302" t="str">
        <f t="shared" si="14"/>
        <v>Light</v>
      </c>
      <c r="R302" t="str">
        <f>_xlfn.XLOOKUP(tbl_orders[[#This Row],[Customer ID]],'Customer Data'!$A$1:$A$1001,'Customer Data'!$H$1:$H$1001,,0)</f>
        <v>Yes</v>
      </c>
    </row>
    <row r="303" spans="1:18" x14ac:dyDescent="0.2">
      <c r="A303" s="2" t="s">
        <v>1616</v>
      </c>
      <c r="B303" s="2" t="str">
        <f>TEXT(tbl_orders[[#This Row],[Order Date]],"mmm")</f>
        <v>Sep</v>
      </c>
      <c r="C303" s="2" t="str">
        <f>TEXT(tbl_orders[[#This Row],[Order Date]],"yyyy")</f>
        <v>2020</v>
      </c>
      <c r="D303" s="3">
        <v>44102</v>
      </c>
      <c r="E303" s="2" t="s">
        <v>1617</v>
      </c>
      <c r="F303" t="s">
        <v>4277</v>
      </c>
      <c r="G303" s="2">
        <v>4</v>
      </c>
      <c r="H303" s="2" t="str">
        <f>_xlfn.XLOOKUP(E303,'Customer Data'!$A$1:$A$1001,'Customer Data'!$B$1:$B$1001,,0)</f>
        <v>Trescha Jedrachowicz</v>
      </c>
      <c r="I303" s="2" t="str">
        <f>IF(_xlfn.XLOOKUP(E303,'Customer Data'!$A$1:$A$1001,'Customer Data'!$C$1:$C$1001,,0)=0,"",_xlfn.XLOOKUP(E303,'Customer Data'!$A$1:$A$1001,'Customer Data'!$C$1:$C$1001,,0))</f>
        <v>tjedrachowicz8d@acquirethisname.com</v>
      </c>
      <c r="J303" s="2" t="str">
        <f>_xlfn.XLOOKUP(E303,'Customer Data'!$A$1:$A$1001,'Customer Data'!$F$1:$F$1001,,0)</f>
        <v>Brazil</v>
      </c>
      <c r="K303" t="str">
        <f>INDEX('Product Data'!$A$1:$G$49,MATCH('Order Data'!$F303,'Product Data'!$A$1:$A$49,0),MATCH('Order Data'!K$1,'Product Data'!$A$1:$G$1,0))</f>
        <v>Lib</v>
      </c>
      <c r="L303" t="str">
        <f>INDEX('Product Data'!$A$1:$G$49,MATCH('Order Data'!$F303,'Product Data'!$A$1:$A$49,0),MATCH('Order Data'!L$1,'Product Data'!$A$1:$G$1,0))</f>
        <v>D</v>
      </c>
      <c r="M303" s="4">
        <f>INDEX('Product Data'!$A$1:$G$49,MATCH('Order Data'!$F303,'Product Data'!$A$1:$A$49,0),MATCH('Order Data'!M$1,'Product Data'!$A$1:$G$1,0))</f>
        <v>0.2</v>
      </c>
      <c r="N303" s="5">
        <f>INDEX('Product Data'!$A$1:$G$49,MATCH('Order Data'!$F303,'Product Data'!$A$1:$A$49,0),MATCH('Order Data'!N$1,'Product Data'!$A$1:$G$1,0))</f>
        <v>3.8849999999999998</v>
      </c>
      <c r="O303" s="5">
        <f t="shared" si="12"/>
        <v>15.54</v>
      </c>
      <c r="P303" t="str">
        <f t="shared" si="13"/>
        <v>Liberica</v>
      </c>
      <c r="Q303" t="str">
        <f t="shared" si="14"/>
        <v>Dark</v>
      </c>
      <c r="R303" t="str">
        <f>_xlfn.XLOOKUP(tbl_orders[[#This Row],[Customer ID]],'Customer Data'!$A$1:$A$1001,'Customer Data'!$H$1:$H$1001,,0)</f>
        <v>Yes</v>
      </c>
    </row>
    <row r="304" spans="1:18" x14ac:dyDescent="0.2">
      <c r="A304" s="2" t="s">
        <v>1620</v>
      </c>
      <c r="B304" s="2" t="str">
        <f>TEXT(tbl_orders[[#This Row],[Order Date]],"mmm")</f>
        <v>Oct</v>
      </c>
      <c r="C304" s="2" t="str">
        <f>TEXT(tbl_orders[[#This Row],[Order Date]],"yyyy")</f>
        <v>2019</v>
      </c>
      <c r="D304" s="3">
        <v>43762</v>
      </c>
      <c r="E304" s="2" t="s">
        <v>1621</v>
      </c>
      <c r="F304" t="s">
        <v>4284</v>
      </c>
      <c r="G304" s="2">
        <v>1</v>
      </c>
      <c r="H304" s="2" t="str">
        <f>_xlfn.XLOOKUP(E304,'Customer Data'!$A$1:$A$1001,'Customer Data'!$B$1:$B$1001,,0)</f>
        <v>Perkin Stonner</v>
      </c>
      <c r="I304" s="2" t="str">
        <f>IF(_xlfn.XLOOKUP(E304,'Customer Data'!$A$1:$A$1001,'Customer Data'!$C$1:$C$1001,,0)=0,"",_xlfn.XLOOKUP(E304,'Customer Data'!$A$1:$A$1001,'Customer Data'!$C$1:$C$1001,,0))</f>
        <v>pstonner8e@moonfruit.com</v>
      </c>
      <c r="J304" s="2" t="str">
        <f>_xlfn.XLOOKUP(E304,'Customer Data'!$A$1:$A$1001,'Customer Data'!$F$1:$F$1001,,0)</f>
        <v>United States</v>
      </c>
      <c r="K304" t="str">
        <f>INDEX('Product Data'!$A$1:$G$49,MATCH('Order Data'!$F304,'Product Data'!$A$1:$A$49,0),MATCH('Order Data'!K$1,'Product Data'!$A$1:$G$1,0))</f>
        <v>Ara</v>
      </c>
      <c r="L304" t="str">
        <f>INDEX('Product Data'!$A$1:$G$49,MATCH('Order Data'!$F304,'Product Data'!$A$1:$A$49,0),MATCH('Order Data'!L$1,'Product Data'!$A$1:$G$1,0))</f>
        <v>M</v>
      </c>
      <c r="M304" s="4">
        <f>INDEX('Product Data'!$A$1:$G$49,MATCH('Order Data'!$F304,'Product Data'!$A$1:$A$49,0),MATCH('Order Data'!M$1,'Product Data'!$A$1:$G$1,0))</f>
        <v>0.5</v>
      </c>
      <c r="N304" s="5">
        <f>INDEX('Product Data'!$A$1:$G$49,MATCH('Order Data'!$F304,'Product Data'!$A$1:$A$49,0),MATCH('Order Data'!N$1,'Product Data'!$A$1:$G$1,0))</f>
        <v>6.75</v>
      </c>
      <c r="O304" s="5">
        <f t="shared" si="12"/>
        <v>6.75</v>
      </c>
      <c r="P304" t="str">
        <f t="shared" si="13"/>
        <v>Arabica</v>
      </c>
      <c r="Q304" t="str">
        <f t="shared" si="14"/>
        <v>Medium</v>
      </c>
      <c r="R304" t="str">
        <f>_xlfn.XLOOKUP(tbl_orders[[#This Row],[Customer ID]],'Customer Data'!$A$1:$A$1001,'Customer Data'!$H$1:$H$1001,,0)</f>
        <v>No</v>
      </c>
    </row>
    <row r="305" spans="1:18" x14ac:dyDescent="0.2">
      <c r="A305" s="2" t="s">
        <v>1624</v>
      </c>
      <c r="B305" s="2" t="str">
        <f>TEXT(tbl_orders[[#This Row],[Order Date]],"mmm")</f>
        <v>Aug</v>
      </c>
      <c r="C305" s="2" t="str">
        <f>TEXT(tbl_orders[[#This Row],[Order Date]],"yyyy")</f>
        <v>2021</v>
      </c>
      <c r="D305" s="3">
        <v>44412</v>
      </c>
      <c r="E305" s="2" t="s">
        <v>1625</v>
      </c>
      <c r="F305" t="s">
        <v>4312</v>
      </c>
      <c r="G305" s="2">
        <v>4</v>
      </c>
      <c r="H305" s="2" t="str">
        <f>_xlfn.XLOOKUP(E305,'Customer Data'!$A$1:$A$1001,'Customer Data'!$B$1:$B$1001,,0)</f>
        <v>Darrin Tingly</v>
      </c>
      <c r="I305" s="2" t="str">
        <f>IF(_xlfn.XLOOKUP(E305,'Customer Data'!$A$1:$A$1001,'Customer Data'!$C$1:$C$1001,,0)=0,"",_xlfn.XLOOKUP(E305,'Customer Data'!$A$1:$A$1001,'Customer Data'!$C$1:$C$1001,,0))</f>
        <v>dtingly8f@goo.ne.jp</v>
      </c>
      <c r="J305" s="2" t="str">
        <f>_xlfn.XLOOKUP(E305,'Customer Data'!$A$1:$A$1001,'Customer Data'!$F$1:$F$1001,,0)</f>
        <v>United States</v>
      </c>
      <c r="K305" t="str">
        <f>INDEX('Product Data'!$A$1:$G$49,MATCH('Order Data'!$F305,'Product Data'!$A$1:$A$49,0),MATCH('Order Data'!K$1,'Product Data'!$A$1:$G$1,0))</f>
        <v>Exc</v>
      </c>
      <c r="L305" t="str">
        <f>INDEX('Product Data'!$A$1:$G$49,MATCH('Order Data'!$F305,'Product Data'!$A$1:$A$49,0),MATCH('Order Data'!L$1,'Product Data'!$A$1:$G$1,0))</f>
        <v>D</v>
      </c>
      <c r="M305" s="4">
        <f>INDEX('Product Data'!$A$1:$G$49,MATCH('Order Data'!$F305,'Product Data'!$A$1:$A$49,0),MATCH('Order Data'!M$1,'Product Data'!$A$1:$G$1,0))</f>
        <v>2.5</v>
      </c>
      <c r="N305" s="5">
        <f>INDEX('Product Data'!$A$1:$G$49,MATCH('Order Data'!$F305,'Product Data'!$A$1:$A$49,0),MATCH('Order Data'!N$1,'Product Data'!$A$1:$G$1,0))</f>
        <v>27.945</v>
      </c>
      <c r="O305" s="5">
        <f t="shared" si="12"/>
        <v>111.78</v>
      </c>
      <c r="P305" t="str">
        <f t="shared" si="13"/>
        <v>Excelsa</v>
      </c>
      <c r="Q305" t="str">
        <f t="shared" si="14"/>
        <v>Dark</v>
      </c>
      <c r="R305" t="str">
        <f>_xlfn.XLOOKUP(tbl_orders[[#This Row],[Customer ID]],'Customer Data'!$A$1:$A$1001,'Customer Data'!$H$1:$H$1001,,0)</f>
        <v>Yes</v>
      </c>
    </row>
    <row r="306" spans="1:18" x14ac:dyDescent="0.2">
      <c r="A306" s="2" t="s">
        <v>1628</v>
      </c>
      <c r="B306" s="2" t="str">
        <f>TEXT(tbl_orders[[#This Row],[Order Date]],"mmm")</f>
        <v>Dec</v>
      </c>
      <c r="C306" s="2" t="str">
        <f>TEXT(tbl_orders[[#This Row],[Order Date]],"yyyy")</f>
        <v>2019</v>
      </c>
      <c r="D306" s="3">
        <v>43828</v>
      </c>
      <c r="E306" s="2" t="s">
        <v>1657</v>
      </c>
      <c r="F306" t="s">
        <v>4294</v>
      </c>
      <c r="G306" s="2">
        <v>1</v>
      </c>
      <c r="H306" s="2" t="str">
        <f>_xlfn.XLOOKUP(E306,'Customer Data'!$A$1:$A$1001,'Customer Data'!$B$1:$B$1001,,0)</f>
        <v>Claudetta Rushe</v>
      </c>
      <c r="I306" s="2" t="str">
        <f>IF(_xlfn.XLOOKUP(E306,'Customer Data'!$A$1:$A$1001,'Customer Data'!$C$1:$C$1001,,0)=0,"",_xlfn.XLOOKUP(E306,'Customer Data'!$A$1:$A$1001,'Customer Data'!$C$1:$C$1001,,0))</f>
        <v>crushe8n@about.me</v>
      </c>
      <c r="J306" s="2" t="str">
        <f>_xlfn.XLOOKUP(E306,'Customer Data'!$A$1:$A$1001,'Customer Data'!$F$1:$F$1001,,0)</f>
        <v>United States</v>
      </c>
      <c r="K306" t="str">
        <f>INDEX('Product Data'!$A$1:$G$49,MATCH('Order Data'!$F306,'Product Data'!$A$1:$A$49,0),MATCH('Order Data'!K$1,'Product Data'!$A$1:$G$1,0))</f>
        <v>Ara</v>
      </c>
      <c r="L306" t="str">
        <f>INDEX('Product Data'!$A$1:$G$49,MATCH('Order Data'!$F306,'Product Data'!$A$1:$A$49,0),MATCH('Order Data'!L$1,'Product Data'!$A$1:$G$1,0))</f>
        <v>L</v>
      </c>
      <c r="M306" s="4">
        <f>INDEX('Product Data'!$A$1:$G$49,MATCH('Order Data'!$F306,'Product Data'!$A$1:$A$49,0),MATCH('Order Data'!M$1,'Product Data'!$A$1:$G$1,0))</f>
        <v>0.2</v>
      </c>
      <c r="N306" s="5">
        <f>INDEX('Product Data'!$A$1:$G$49,MATCH('Order Data'!$F306,'Product Data'!$A$1:$A$49,0),MATCH('Order Data'!N$1,'Product Data'!$A$1:$G$1,0))</f>
        <v>3.8849999999999998</v>
      </c>
      <c r="O306" s="5">
        <f t="shared" si="12"/>
        <v>3.8849999999999998</v>
      </c>
      <c r="P306" t="str">
        <f t="shared" si="13"/>
        <v>Arabica</v>
      </c>
      <c r="Q306" t="str">
        <f t="shared" si="14"/>
        <v>Light</v>
      </c>
      <c r="R306" t="str">
        <f>_xlfn.XLOOKUP(tbl_orders[[#This Row],[Customer ID]],'Customer Data'!$A$1:$A$1001,'Customer Data'!$H$1:$H$1001,,0)</f>
        <v>Yes</v>
      </c>
    </row>
    <row r="307" spans="1:18" x14ac:dyDescent="0.2">
      <c r="A307" s="2" t="s">
        <v>1632</v>
      </c>
      <c r="B307" s="2" t="str">
        <f>TEXT(tbl_orders[[#This Row],[Order Date]],"mmm")</f>
        <v>Nov</v>
      </c>
      <c r="C307" s="2" t="str">
        <f>TEXT(tbl_orders[[#This Row],[Order Date]],"yyyy")</f>
        <v>2019</v>
      </c>
      <c r="D307" s="3">
        <v>43796</v>
      </c>
      <c r="E307" s="2" t="s">
        <v>1633</v>
      </c>
      <c r="F307" t="s">
        <v>4286</v>
      </c>
      <c r="G307" s="2">
        <v>5</v>
      </c>
      <c r="H307" s="2" t="str">
        <f>_xlfn.XLOOKUP(E307,'Customer Data'!$A$1:$A$1001,'Customer Data'!$B$1:$B$1001,,0)</f>
        <v>Benn Checci</v>
      </c>
      <c r="I307" s="2" t="str">
        <f>IF(_xlfn.XLOOKUP(E307,'Customer Data'!$A$1:$A$1001,'Customer Data'!$C$1:$C$1001,,0)=0,"",_xlfn.XLOOKUP(E307,'Customer Data'!$A$1:$A$1001,'Customer Data'!$C$1:$C$1001,,0))</f>
        <v>bchecci8h@usa.gov</v>
      </c>
      <c r="J307" s="2" t="str">
        <f>_xlfn.XLOOKUP(E307,'Customer Data'!$A$1:$A$1001,'Customer Data'!$F$1:$F$1001,,0)</f>
        <v>China</v>
      </c>
      <c r="K307" t="str">
        <f>INDEX('Product Data'!$A$1:$G$49,MATCH('Order Data'!$F307,'Product Data'!$A$1:$A$49,0),MATCH('Order Data'!K$1,'Product Data'!$A$1:$G$1,0))</f>
        <v>Lib</v>
      </c>
      <c r="L307" t="str">
        <f>INDEX('Product Data'!$A$1:$G$49,MATCH('Order Data'!$F307,'Product Data'!$A$1:$A$49,0),MATCH('Order Data'!L$1,'Product Data'!$A$1:$G$1,0))</f>
        <v>M</v>
      </c>
      <c r="M307" s="4">
        <f>INDEX('Product Data'!$A$1:$G$49,MATCH('Order Data'!$F307,'Product Data'!$A$1:$A$49,0),MATCH('Order Data'!M$1,'Product Data'!$A$1:$G$1,0))</f>
        <v>0.2</v>
      </c>
      <c r="N307" s="5">
        <f>INDEX('Product Data'!$A$1:$G$49,MATCH('Order Data'!$F307,'Product Data'!$A$1:$A$49,0),MATCH('Order Data'!N$1,'Product Data'!$A$1:$G$1,0))</f>
        <v>4.3650000000000002</v>
      </c>
      <c r="O307" s="5">
        <f t="shared" si="12"/>
        <v>21.825000000000003</v>
      </c>
      <c r="P307" t="str">
        <f t="shared" si="13"/>
        <v>Liberica</v>
      </c>
      <c r="Q307" t="str">
        <f t="shared" si="14"/>
        <v>Medium</v>
      </c>
      <c r="R307" t="str">
        <f>_xlfn.XLOOKUP(tbl_orders[[#This Row],[Customer ID]],'Customer Data'!$A$1:$A$1001,'Customer Data'!$H$1:$H$1001,,0)</f>
        <v>No</v>
      </c>
    </row>
    <row r="308" spans="1:18" x14ac:dyDescent="0.2">
      <c r="A308" s="2" t="s">
        <v>1636</v>
      </c>
      <c r="B308" s="2" t="str">
        <f>TEXT(tbl_orders[[#This Row],[Order Date]],"mmm")</f>
        <v>Feb</v>
      </c>
      <c r="C308" s="2" t="str">
        <f>TEXT(tbl_orders[[#This Row],[Order Date]],"yyyy")</f>
        <v>2020</v>
      </c>
      <c r="D308" s="3">
        <v>43890</v>
      </c>
      <c r="E308" s="2" t="s">
        <v>1637</v>
      </c>
      <c r="F308" t="s">
        <v>4301</v>
      </c>
      <c r="G308" s="2">
        <v>5</v>
      </c>
      <c r="H308" s="2" t="str">
        <f>_xlfn.XLOOKUP(E308,'Customer Data'!$A$1:$A$1001,'Customer Data'!$B$1:$B$1001,,0)</f>
        <v>Janifer Bagot</v>
      </c>
      <c r="I308" s="2" t="str">
        <f>IF(_xlfn.XLOOKUP(E308,'Customer Data'!$A$1:$A$1001,'Customer Data'!$C$1:$C$1001,,0)=0,"",_xlfn.XLOOKUP(E308,'Customer Data'!$A$1:$A$1001,'Customer Data'!$C$1:$C$1001,,0))</f>
        <v>jbagot8i@mac.com</v>
      </c>
      <c r="J308" s="2" t="str">
        <f>_xlfn.XLOOKUP(E308,'Customer Data'!$A$1:$A$1001,'Customer Data'!$F$1:$F$1001,,0)</f>
        <v>United States</v>
      </c>
      <c r="K308" t="str">
        <f>INDEX('Product Data'!$A$1:$G$49,MATCH('Order Data'!$F308,'Product Data'!$A$1:$A$49,0),MATCH('Order Data'!K$1,'Product Data'!$A$1:$G$1,0))</f>
        <v>Rob</v>
      </c>
      <c r="L308" t="str">
        <f>INDEX('Product Data'!$A$1:$G$49,MATCH('Order Data'!$F308,'Product Data'!$A$1:$A$49,0),MATCH('Order Data'!L$1,'Product Data'!$A$1:$G$1,0))</f>
        <v>M</v>
      </c>
      <c r="M308" s="4">
        <f>INDEX('Product Data'!$A$1:$G$49,MATCH('Order Data'!$F308,'Product Data'!$A$1:$A$49,0),MATCH('Order Data'!M$1,'Product Data'!$A$1:$G$1,0))</f>
        <v>0.2</v>
      </c>
      <c r="N308" s="5">
        <f>INDEX('Product Data'!$A$1:$G$49,MATCH('Order Data'!$F308,'Product Data'!$A$1:$A$49,0),MATCH('Order Data'!N$1,'Product Data'!$A$1:$G$1,0))</f>
        <v>2.9849999999999999</v>
      </c>
      <c r="O308" s="5">
        <f t="shared" si="12"/>
        <v>14.924999999999999</v>
      </c>
      <c r="P308" t="str">
        <f t="shared" si="13"/>
        <v>Robusta</v>
      </c>
      <c r="Q308" t="str">
        <f t="shared" si="14"/>
        <v>Medium</v>
      </c>
      <c r="R308" t="str">
        <f>_xlfn.XLOOKUP(tbl_orders[[#This Row],[Customer ID]],'Customer Data'!$A$1:$A$1001,'Customer Data'!$H$1:$H$1001,,0)</f>
        <v>No</v>
      </c>
    </row>
    <row r="309" spans="1:18" x14ac:dyDescent="0.2">
      <c r="A309" s="2" t="s">
        <v>1640</v>
      </c>
      <c r="B309" s="2" t="str">
        <f>TEXT(tbl_orders[[#This Row],[Order Date]],"mmm")</f>
        <v>Jan</v>
      </c>
      <c r="C309" s="2" t="str">
        <f>TEXT(tbl_orders[[#This Row],[Order Date]],"yyyy")</f>
        <v>2021</v>
      </c>
      <c r="D309" s="3">
        <v>44227</v>
      </c>
      <c r="E309" s="2" t="s">
        <v>1641</v>
      </c>
      <c r="F309" t="s">
        <v>4282</v>
      </c>
      <c r="G309" s="2">
        <v>3</v>
      </c>
      <c r="H309" s="2" t="str">
        <f>_xlfn.XLOOKUP(E309,'Customer Data'!$A$1:$A$1001,'Customer Data'!$B$1:$B$1001,,0)</f>
        <v>Ermin Beeble</v>
      </c>
      <c r="I309" s="2" t="str">
        <f>IF(_xlfn.XLOOKUP(E309,'Customer Data'!$A$1:$A$1001,'Customer Data'!$C$1:$C$1001,,0)=0,"",_xlfn.XLOOKUP(E309,'Customer Data'!$A$1:$A$1001,'Customer Data'!$C$1:$C$1001,,0))</f>
        <v>ebeeble8j@soundcloud.com</v>
      </c>
      <c r="J309" s="2" t="str">
        <f>_xlfn.XLOOKUP(E309,'Customer Data'!$A$1:$A$1001,'Customer Data'!$F$1:$F$1001,,0)</f>
        <v>United States</v>
      </c>
      <c r="K309" t="str">
        <f>INDEX('Product Data'!$A$1:$G$49,MATCH('Order Data'!$F309,'Product Data'!$A$1:$A$49,0),MATCH('Order Data'!K$1,'Product Data'!$A$1:$G$1,0))</f>
        <v>Ara</v>
      </c>
      <c r="L309" t="str">
        <f>INDEX('Product Data'!$A$1:$G$49,MATCH('Order Data'!$F309,'Product Data'!$A$1:$A$49,0),MATCH('Order Data'!L$1,'Product Data'!$A$1:$G$1,0))</f>
        <v>M</v>
      </c>
      <c r="M309" s="4">
        <f>INDEX('Product Data'!$A$1:$G$49,MATCH('Order Data'!$F309,'Product Data'!$A$1:$A$49,0),MATCH('Order Data'!M$1,'Product Data'!$A$1:$G$1,0))</f>
        <v>1</v>
      </c>
      <c r="N309" s="5">
        <f>INDEX('Product Data'!$A$1:$G$49,MATCH('Order Data'!$F309,'Product Data'!$A$1:$A$49,0),MATCH('Order Data'!N$1,'Product Data'!$A$1:$G$1,0))</f>
        <v>11.25</v>
      </c>
      <c r="O309" s="5">
        <f t="shared" si="12"/>
        <v>33.75</v>
      </c>
      <c r="P309" t="str">
        <f t="shared" si="13"/>
        <v>Arabica</v>
      </c>
      <c r="Q309" t="str">
        <f t="shared" si="14"/>
        <v>Medium</v>
      </c>
      <c r="R309" t="str">
        <f>_xlfn.XLOOKUP(tbl_orders[[#This Row],[Customer ID]],'Customer Data'!$A$1:$A$1001,'Customer Data'!$H$1:$H$1001,,0)</f>
        <v>Yes</v>
      </c>
    </row>
    <row r="310" spans="1:18" x14ac:dyDescent="0.2">
      <c r="A310" s="2" t="s">
        <v>1644</v>
      </c>
      <c r="B310" s="2" t="str">
        <f>TEXT(tbl_orders[[#This Row],[Order Date]],"mmm")</f>
        <v>Jun</v>
      </c>
      <c r="C310" s="2" t="str">
        <f>TEXT(tbl_orders[[#This Row],[Order Date]],"yyyy")</f>
        <v>2022</v>
      </c>
      <c r="D310" s="3">
        <v>44729</v>
      </c>
      <c r="E310" s="2" t="s">
        <v>1645</v>
      </c>
      <c r="F310" t="s">
        <v>4282</v>
      </c>
      <c r="G310" s="2">
        <v>2</v>
      </c>
      <c r="H310" s="2" t="str">
        <f>_xlfn.XLOOKUP(E310,'Customer Data'!$A$1:$A$1001,'Customer Data'!$B$1:$B$1001,,0)</f>
        <v>Cos Fluin</v>
      </c>
      <c r="I310" s="2" t="str">
        <f>IF(_xlfn.XLOOKUP(E310,'Customer Data'!$A$1:$A$1001,'Customer Data'!$C$1:$C$1001,,0)=0,"",_xlfn.XLOOKUP(E310,'Customer Data'!$A$1:$A$1001,'Customer Data'!$C$1:$C$1001,,0))</f>
        <v>cfluin8k@flickr.com</v>
      </c>
      <c r="J310" s="2" t="str">
        <f>_xlfn.XLOOKUP(E310,'Customer Data'!$A$1:$A$1001,'Customer Data'!$F$1:$F$1001,,0)</f>
        <v>China</v>
      </c>
      <c r="K310" t="str">
        <f>INDEX('Product Data'!$A$1:$G$49,MATCH('Order Data'!$F310,'Product Data'!$A$1:$A$49,0),MATCH('Order Data'!K$1,'Product Data'!$A$1:$G$1,0))</f>
        <v>Ara</v>
      </c>
      <c r="L310" t="str">
        <f>INDEX('Product Data'!$A$1:$G$49,MATCH('Order Data'!$F310,'Product Data'!$A$1:$A$49,0),MATCH('Order Data'!L$1,'Product Data'!$A$1:$G$1,0))</f>
        <v>M</v>
      </c>
      <c r="M310" s="4">
        <f>INDEX('Product Data'!$A$1:$G$49,MATCH('Order Data'!$F310,'Product Data'!$A$1:$A$49,0),MATCH('Order Data'!M$1,'Product Data'!$A$1:$G$1,0))</f>
        <v>1</v>
      </c>
      <c r="N310" s="5">
        <f>INDEX('Product Data'!$A$1:$G$49,MATCH('Order Data'!$F310,'Product Data'!$A$1:$A$49,0),MATCH('Order Data'!N$1,'Product Data'!$A$1:$G$1,0))</f>
        <v>11.25</v>
      </c>
      <c r="O310" s="5">
        <f t="shared" si="12"/>
        <v>22.5</v>
      </c>
      <c r="P310" t="str">
        <f t="shared" si="13"/>
        <v>Arabica</v>
      </c>
      <c r="Q310" t="str">
        <f t="shared" si="14"/>
        <v>Medium</v>
      </c>
      <c r="R310" t="str">
        <f>_xlfn.XLOOKUP(tbl_orders[[#This Row],[Customer ID]],'Customer Data'!$A$1:$A$1001,'Customer Data'!$H$1:$H$1001,,0)</f>
        <v>No</v>
      </c>
    </row>
    <row r="311" spans="1:18" x14ac:dyDescent="0.2">
      <c r="A311" s="2" t="s">
        <v>1648</v>
      </c>
      <c r="B311" s="2" t="str">
        <f>TEXT(tbl_orders[[#This Row],[Order Date]],"mmm")</f>
        <v>Feb</v>
      </c>
      <c r="C311" s="2" t="str">
        <f>TEXT(tbl_orders[[#This Row],[Order Date]],"yyyy")</f>
        <v>2020</v>
      </c>
      <c r="D311" s="3">
        <v>43864</v>
      </c>
      <c r="E311" s="2" t="s">
        <v>1649</v>
      </c>
      <c r="F311" t="s">
        <v>4286</v>
      </c>
      <c r="G311" s="2">
        <v>6</v>
      </c>
      <c r="H311" s="2" t="str">
        <f>_xlfn.XLOOKUP(E311,'Customer Data'!$A$1:$A$1001,'Customer Data'!$B$1:$B$1001,,0)</f>
        <v>Eveleen Bletsor</v>
      </c>
      <c r="I311" s="2" t="str">
        <f>IF(_xlfn.XLOOKUP(E311,'Customer Data'!$A$1:$A$1001,'Customer Data'!$C$1:$C$1001,,0)=0,"",_xlfn.XLOOKUP(E311,'Customer Data'!$A$1:$A$1001,'Customer Data'!$C$1:$C$1001,,0))</f>
        <v>ebletsor8l@vinaora.com</v>
      </c>
      <c r="J311" s="2" t="str">
        <f>_xlfn.XLOOKUP(E311,'Customer Data'!$A$1:$A$1001,'Customer Data'!$F$1:$F$1001,,0)</f>
        <v>United States</v>
      </c>
      <c r="K311" t="str">
        <f>INDEX('Product Data'!$A$1:$G$49,MATCH('Order Data'!$F311,'Product Data'!$A$1:$A$49,0),MATCH('Order Data'!K$1,'Product Data'!$A$1:$G$1,0))</f>
        <v>Lib</v>
      </c>
      <c r="L311" t="str">
        <f>INDEX('Product Data'!$A$1:$G$49,MATCH('Order Data'!$F311,'Product Data'!$A$1:$A$49,0),MATCH('Order Data'!L$1,'Product Data'!$A$1:$G$1,0))</f>
        <v>M</v>
      </c>
      <c r="M311" s="4">
        <f>INDEX('Product Data'!$A$1:$G$49,MATCH('Order Data'!$F311,'Product Data'!$A$1:$A$49,0),MATCH('Order Data'!M$1,'Product Data'!$A$1:$G$1,0))</f>
        <v>0.2</v>
      </c>
      <c r="N311" s="5">
        <f>INDEX('Product Data'!$A$1:$G$49,MATCH('Order Data'!$F311,'Product Data'!$A$1:$A$49,0),MATCH('Order Data'!N$1,'Product Data'!$A$1:$G$1,0))</f>
        <v>4.3650000000000002</v>
      </c>
      <c r="O311" s="5">
        <f t="shared" si="12"/>
        <v>26.19</v>
      </c>
      <c r="P311" t="str">
        <f t="shared" si="13"/>
        <v>Liberica</v>
      </c>
      <c r="Q311" t="str">
        <f t="shared" si="14"/>
        <v>Medium</v>
      </c>
      <c r="R311" t="str">
        <f>_xlfn.XLOOKUP(tbl_orders[[#This Row],[Customer ID]],'Customer Data'!$A$1:$A$1001,'Customer Data'!$H$1:$H$1001,,0)</f>
        <v>Yes</v>
      </c>
    </row>
    <row r="312" spans="1:18" x14ac:dyDescent="0.2">
      <c r="A312" s="2" t="s">
        <v>1652</v>
      </c>
      <c r="B312" s="2" t="str">
        <f>TEXT(tbl_orders[[#This Row],[Order Date]],"mmm")</f>
        <v>Jan</v>
      </c>
      <c r="C312" s="2" t="str">
        <f>TEXT(tbl_orders[[#This Row],[Order Date]],"yyyy")</f>
        <v>2022</v>
      </c>
      <c r="D312" s="3">
        <v>44586</v>
      </c>
      <c r="E312" s="2" t="s">
        <v>1653</v>
      </c>
      <c r="F312" t="s">
        <v>4298</v>
      </c>
      <c r="G312" s="2">
        <v>2</v>
      </c>
      <c r="H312" s="2" t="str">
        <f>_xlfn.XLOOKUP(E312,'Customer Data'!$A$1:$A$1001,'Customer Data'!$B$1:$B$1001,,0)</f>
        <v>Paola Brydell</v>
      </c>
      <c r="I312" s="2" t="str">
        <f>IF(_xlfn.XLOOKUP(E312,'Customer Data'!$A$1:$A$1001,'Customer Data'!$C$1:$C$1001,,0)=0,"",_xlfn.XLOOKUP(E312,'Customer Data'!$A$1:$A$1001,'Customer Data'!$C$1:$C$1001,,0))</f>
        <v>pbrydell8m@bloglovin.com</v>
      </c>
      <c r="J312" s="2" t="str">
        <f>_xlfn.XLOOKUP(E312,'Customer Data'!$A$1:$A$1001,'Customer Data'!$F$1:$F$1001,,0)</f>
        <v>Brazil</v>
      </c>
      <c r="K312" t="str">
        <f>INDEX('Product Data'!$A$1:$G$49,MATCH('Order Data'!$F312,'Product Data'!$A$1:$A$49,0),MATCH('Order Data'!K$1,'Product Data'!$A$1:$G$1,0))</f>
        <v>Exc</v>
      </c>
      <c r="L312" t="str">
        <f>INDEX('Product Data'!$A$1:$G$49,MATCH('Order Data'!$F312,'Product Data'!$A$1:$A$49,0),MATCH('Order Data'!L$1,'Product Data'!$A$1:$G$1,0))</f>
        <v>L</v>
      </c>
      <c r="M312" s="4">
        <f>INDEX('Product Data'!$A$1:$G$49,MATCH('Order Data'!$F312,'Product Data'!$A$1:$A$49,0),MATCH('Order Data'!M$1,'Product Data'!$A$1:$G$1,0))</f>
        <v>1</v>
      </c>
      <c r="N312" s="5">
        <f>INDEX('Product Data'!$A$1:$G$49,MATCH('Order Data'!$F312,'Product Data'!$A$1:$A$49,0),MATCH('Order Data'!N$1,'Product Data'!$A$1:$G$1,0))</f>
        <v>14.85</v>
      </c>
      <c r="O312" s="5">
        <f t="shared" si="12"/>
        <v>29.7</v>
      </c>
      <c r="P312" t="str">
        <f t="shared" si="13"/>
        <v>Excelsa</v>
      </c>
      <c r="Q312" t="str">
        <f t="shared" si="14"/>
        <v>Light</v>
      </c>
      <c r="R312" t="str">
        <f>_xlfn.XLOOKUP(tbl_orders[[#This Row],[Customer ID]],'Customer Data'!$A$1:$A$1001,'Customer Data'!$H$1:$H$1001,,0)</f>
        <v>No</v>
      </c>
    </row>
    <row r="313" spans="1:18" x14ac:dyDescent="0.2">
      <c r="A313" s="2" t="s">
        <v>1656</v>
      </c>
      <c r="B313" s="2" t="str">
        <f>TEXT(tbl_orders[[#This Row],[Order Date]],"mmm")</f>
        <v>Apr</v>
      </c>
      <c r="C313" s="2" t="str">
        <f>TEXT(tbl_orders[[#This Row],[Order Date]],"yyyy")</f>
        <v>2020</v>
      </c>
      <c r="D313" s="3">
        <v>43951</v>
      </c>
      <c r="E313" s="2" t="s">
        <v>1657</v>
      </c>
      <c r="F313" t="s">
        <v>4293</v>
      </c>
      <c r="G313" s="2">
        <v>6</v>
      </c>
      <c r="H313" s="2" t="str">
        <f>_xlfn.XLOOKUP(E313,'Customer Data'!$A$1:$A$1001,'Customer Data'!$B$1:$B$1001,,0)</f>
        <v>Claudetta Rushe</v>
      </c>
      <c r="I313" s="2" t="str">
        <f>IF(_xlfn.XLOOKUP(E313,'Customer Data'!$A$1:$A$1001,'Customer Data'!$C$1:$C$1001,,0)=0,"",_xlfn.XLOOKUP(E313,'Customer Data'!$A$1:$A$1001,'Customer Data'!$C$1:$C$1001,,0))</f>
        <v>crushe8n@about.me</v>
      </c>
      <c r="J313" s="2" t="str">
        <f>_xlfn.XLOOKUP(E313,'Customer Data'!$A$1:$A$1001,'Customer Data'!$F$1:$F$1001,,0)</f>
        <v>United States</v>
      </c>
      <c r="K313" t="str">
        <f>INDEX('Product Data'!$A$1:$G$49,MATCH('Order Data'!$F313,'Product Data'!$A$1:$A$49,0),MATCH('Order Data'!K$1,'Product Data'!$A$1:$G$1,0))</f>
        <v>Exc</v>
      </c>
      <c r="L313" t="str">
        <f>INDEX('Product Data'!$A$1:$G$49,MATCH('Order Data'!$F313,'Product Data'!$A$1:$A$49,0),MATCH('Order Data'!L$1,'Product Data'!$A$1:$G$1,0))</f>
        <v>M</v>
      </c>
      <c r="M313" s="4">
        <f>INDEX('Product Data'!$A$1:$G$49,MATCH('Order Data'!$F313,'Product Data'!$A$1:$A$49,0),MATCH('Order Data'!M$1,'Product Data'!$A$1:$G$1,0))</f>
        <v>2.5</v>
      </c>
      <c r="N313" s="5">
        <f>INDEX('Product Data'!$A$1:$G$49,MATCH('Order Data'!$F313,'Product Data'!$A$1:$A$49,0),MATCH('Order Data'!N$1,'Product Data'!$A$1:$G$1,0))</f>
        <v>31.624999999999996</v>
      </c>
      <c r="O313" s="5">
        <f t="shared" si="12"/>
        <v>189.74999999999997</v>
      </c>
      <c r="P313" t="str">
        <f t="shared" si="13"/>
        <v>Excelsa</v>
      </c>
      <c r="Q313" t="str">
        <f t="shared" si="14"/>
        <v>Medium</v>
      </c>
      <c r="R313" t="str">
        <f>_xlfn.XLOOKUP(tbl_orders[[#This Row],[Customer ID]],'Customer Data'!$A$1:$A$1001,'Customer Data'!$H$1:$H$1001,,0)</f>
        <v>Yes</v>
      </c>
    </row>
    <row r="314" spans="1:18" x14ac:dyDescent="0.2">
      <c r="A314" s="2" t="s">
        <v>1660</v>
      </c>
      <c r="B314" s="2" t="str">
        <f>TEXT(tbl_orders[[#This Row],[Order Date]],"mmm")</f>
        <v>May</v>
      </c>
      <c r="C314" s="2" t="str">
        <f>TEXT(tbl_orders[[#This Row],[Order Date]],"yyyy")</f>
        <v>2021</v>
      </c>
      <c r="D314" s="3">
        <v>44317</v>
      </c>
      <c r="E314" s="2" t="s">
        <v>1661</v>
      </c>
      <c r="F314" t="s">
        <v>4273</v>
      </c>
      <c r="G314" s="2">
        <v>1</v>
      </c>
      <c r="H314" s="2" t="str">
        <f>_xlfn.XLOOKUP(E314,'Customer Data'!$A$1:$A$1001,'Customer Data'!$B$1:$B$1001,,0)</f>
        <v>Natka Leethem</v>
      </c>
      <c r="I314" s="2" t="str">
        <f>IF(_xlfn.XLOOKUP(E314,'Customer Data'!$A$1:$A$1001,'Customer Data'!$C$1:$C$1001,,0)=0,"",_xlfn.XLOOKUP(E314,'Customer Data'!$A$1:$A$1001,'Customer Data'!$C$1:$C$1001,,0))</f>
        <v>nleethem8o@mac.com</v>
      </c>
      <c r="J314" s="2" t="str">
        <f>_xlfn.XLOOKUP(E314,'Customer Data'!$A$1:$A$1001,'Customer Data'!$F$1:$F$1001,,0)</f>
        <v>United States</v>
      </c>
      <c r="K314" t="str">
        <f>INDEX('Product Data'!$A$1:$G$49,MATCH('Order Data'!$F314,'Product Data'!$A$1:$A$49,0),MATCH('Order Data'!K$1,'Product Data'!$A$1:$G$1,0))</f>
        <v>Rob</v>
      </c>
      <c r="L314" t="str">
        <f>INDEX('Product Data'!$A$1:$G$49,MATCH('Order Data'!$F314,'Product Data'!$A$1:$A$49,0),MATCH('Order Data'!L$1,'Product Data'!$A$1:$G$1,0))</f>
        <v>M</v>
      </c>
      <c r="M314" s="4">
        <f>INDEX('Product Data'!$A$1:$G$49,MATCH('Order Data'!$F314,'Product Data'!$A$1:$A$49,0),MATCH('Order Data'!M$1,'Product Data'!$A$1:$G$1,0))</f>
        <v>0.5</v>
      </c>
      <c r="N314" s="5">
        <f>INDEX('Product Data'!$A$1:$G$49,MATCH('Order Data'!$F314,'Product Data'!$A$1:$A$49,0),MATCH('Order Data'!N$1,'Product Data'!$A$1:$G$1,0))</f>
        <v>5.97</v>
      </c>
      <c r="O314" s="5">
        <f t="shared" si="12"/>
        <v>5.97</v>
      </c>
      <c r="P314" t="str">
        <f t="shared" si="13"/>
        <v>Robusta</v>
      </c>
      <c r="Q314" t="str">
        <f t="shared" si="14"/>
        <v>Medium</v>
      </c>
      <c r="R314" t="str">
        <f>_xlfn.XLOOKUP(tbl_orders[[#This Row],[Customer ID]],'Customer Data'!$A$1:$A$1001,'Customer Data'!$H$1:$H$1001,,0)</f>
        <v>Yes</v>
      </c>
    </row>
    <row r="315" spans="1:18" x14ac:dyDescent="0.2">
      <c r="A315" s="2" t="s">
        <v>1664</v>
      </c>
      <c r="B315" s="2" t="str">
        <f>TEXT(tbl_orders[[#This Row],[Order Date]],"mmm")</f>
        <v>Oct</v>
      </c>
      <c r="C315" s="2" t="str">
        <f>TEXT(tbl_orders[[#This Row],[Order Date]],"yyyy")</f>
        <v>2021</v>
      </c>
      <c r="D315" s="3">
        <v>44497</v>
      </c>
      <c r="E315" s="2" t="s">
        <v>1665</v>
      </c>
      <c r="F315" t="s">
        <v>4265</v>
      </c>
      <c r="G315" s="2">
        <v>3</v>
      </c>
      <c r="H315" s="2" t="str">
        <f>_xlfn.XLOOKUP(E315,'Customer Data'!$A$1:$A$1001,'Customer Data'!$B$1:$B$1001,,0)</f>
        <v>Ailene Nesfield</v>
      </c>
      <c r="I315" s="2" t="str">
        <f>IF(_xlfn.XLOOKUP(E315,'Customer Data'!$A$1:$A$1001,'Customer Data'!$C$1:$C$1001,,0)=0,"",_xlfn.XLOOKUP(E315,'Customer Data'!$A$1:$A$1001,'Customer Data'!$C$1:$C$1001,,0))</f>
        <v>anesfield8p@people.com.cn</v>
      </c>
      <c r="J315" s="2" t="str">
        <f>_xlfn.XLOOKUP(E315,'Customer Data'!$A$1:$A$1001,'Customer Data'!$F$1:$F$1001,,0)</f>
        <v>China</v>
      </c>
      <c r="K315" t="str">
        <f>INDEX('Product Data'!$A$1:$G$49,MATCH('Order Data'!$F315,'Product Data'!$A$1:$A$49,0),MATCH('Order Data'!K$1,'Product Data'!$A$1:$G$1,0))</f>
        <v>Rob</v>
      </c>
      <c r="L315" t="str">
        <f>INDEX('Product Data'!$A$1:$G$49,MATCH('Order Data'!$F315,'Product Data'!$A$1:$A$49,0),MATCH('Order Data'!L$1,'Product Data'!$A$1:$G$1,0))</f>
        <v>M</v>
      </c>
      <c r="M315" s="4">
        <f>INDEX('Product Data'!$A$1:$G$49,MATCH('Order Data'!$F315,'Product Data'!$A$1:$A$49,0),MATCH('Order Data'!M$1,'Product Data'!$A$1:$G$1,0))</f>
        <v>1</v>
      </c>
      <c r="N315" s="5">
        <f>INDEX('Product Data'!$A$1:$G$49,MATCH('Order Data'!$F315,'Product Data'!$A$1:$A$49,0),MATCH('Order Data'!N$1,'Product Data'!$A$1:$G$1,0))</f>
        <v>9.9499999999999993</v>
      </c>
      <c r="O315" s="5">
        <f t="shared" si="12"/>
        <v>29.849999999999998</v>
      </c>
      <c r="P315" t="str">
        <f t="shared" si="13"/>
        <v>Robusta</v>
      </c>
      <c r="Q315" t="str">
        <f t="shared" si="14"/>
        <v>Medium</v>
      </c>
      <c r="R315" t="str">
        <f>_xlfn.XLOOKUP(tbl_orders[[#This Row],[Customer ID]],'Customer Data'!$A$1:$A$1001,'Customer Data'!$H$1:$H$1001,,0)</f>
        <v>Yes</v>
      </c>
    </row>
    <row r="316" spans="1:18" x14ac:dyDescent="0.2">
      <c r="A316" s="2" t="s">
        <v>1668</v>
      </c>
      <c r="B316" s="2" t="str">
        <f>TEXT(tbl_orders[[#This Row],[Order Date]],"mmm")</f>
        <v>Aug</v>
      </c>
      <c r="C316" s="2" t="str">
        <f>TEXT(tbl_orders[[#This Row],[Order Date]],"yyyy")</f>
        <v>2021</v>
      </c>
      <c r="D316" s="3">
        <v>44437</v>
      </c>
      <c r="E316" s="2" t="s">
        <v>1669</v>
      </c>
      <c r="F316" t="s">
        <v>4304</v>
      </c>
      <c r="G316" s="2">
        <v>5</v>
      </c>
      <c r="H316" s="2" t="str">
        <f>_xlfn.XLOOKUP(E316,'Customer Data'!$A$1:$A$1001,'Customer Data'!$B$1:$B$1001,,0)</f>
        <v>Stacy Pickworth</v>
      </c>
      <c r="I316" s="2" t="str">
        <f>IF(_xlfn.XLOOKUP(E316,'Customer Data'!$A$1:$A$1001,'Customer Data'!$C$1:$C$1001,,0)=0,"",_xlfn.XLOOKUP(E316,'Customer Data'!$A$1:$A$1001,'Customer Data'!$C$1:$C$1001,,0))</f>
        <v/>
      </c>
      <c r="J316" s="2" t="str">
        <f>_xlfn.XLOOKUP(E316,'Customer Data'!$A$1:$A$1001,'Customer Data'!$F$1:$F$1001,,0)</f>
        <v>United States</v>
      </c>
      <c r="K316" t="str">
        <f>INDEX('Product Data'!$A$1:$G$49,MATCH('Order Data'!$F316,'Product Data'!$A$1:$A$49,0),MATCH('Order Data'!K$1,'Product Data'!$A$1:$G$1,0))</f>
        <v>Rob</v>
      </c>
      <c r="L316" t="str">
        <f>INDEX('Product Data'!$A$1:$G$49,MATCH('Order Data'!$F316,'Product Data'!$A$1:$A$49,0),MATCH('Order Data'!L$1,'Product Data'!$A$1:$G$1,0))</f>
        <v>D</v>
      </c>
      <c r="M316" s="4">
        <f>INDEX('Product Data'!$A$1:$G$49,MATCH('Order Data'!$F316,'Product Data'!$A$1:$A$49,0),MATCH('Order Data'!M$1,'Product Data'!$A$1:$G$1,0))</f>
        <v>1</v>
      </c>
      <c r="N316" s="5">
        <f>INDEX('Product Data'!$A$1:$G$49,MATCH('Order Data'!$F316,'Product Data'!$A$1:$A$49,0),MATCH('Order Data'!N$1,'Product Data'!$A$1:$G$1,0))</f>
        <v>8.9499999999999993</v>
      </c>
      <c r="O316" s="5">
        <f t="shared" si="12"/>
        <v>44.75</v>
      </c>
      <c r="P316" t="str">
        <f t="shared" si="13"/>
        <v>Robusta</v>
      </c>
      <c r="Q316" t="str">
        <f t="shared" si="14"/>
        <v>Dark</v>
      </c>
      <c r="R316" t="str">
        <f>_xlfn.XLOOKUP(tbl_orders[[#This Row],[Customer ID]],'Customer Data'!$A$1:$A$1001,'Customer Data'!$H$1:$H$1001,,0)</f>
        <v>No</v>
      </c>
    </row>
    <row r="317" spans="1:18" x14ac:dyDescent="0.2">
      <c r="A317" s="2" t="s">
        <v>1671</v>
      </c>
      <c r="B317" s="2" t="str">
        <f>TEXT(tbl_orders[[#This Row],[Order Date]],"mmm")</f>
        <v>Dec</v>
      </c>
      <c r="C317" s="2" t="str">
        <f>TEXT(tbl_orders[[#This Row],[Order Date]],"yyyy")</f>
        <v>2019</v>
      </c>
      <c r="D317" s="3">
        <v>43826</v>
      </c>
      <c r="E317" s="2" t="s">
        <v>1672</v>
      </c>
      <c r="F317" t="s">
        <v>4275</v>
      </c>
      <c r="G317" s="2">
        <v>1</v>
      </c>
      <c r="H317" s="2" t="str">
        <f>_xlfn.XLOOKUP(E317,'Customer Data'!$A$1:$A$1001,'Customer Data'!$B$1:$B$1001,,0)</f>
        <v>Melli Brockway</v>
      </c>
      <c r="I317" s="2" t="str">
        <f>IF(_xlfn.XLOOKUP(E317,'Customer Data'!$A$1:$A$1001,'Customer Data'!$C$1:$C$1001,,0)=0,"",_xlfn.XLOOKUP(E317,'Customer Data'!$A$1:$A$1001,'Customer Data'!$C$1:$C$1001,,0))</f>
        <v>mbrockway8r@ibm.com</v>
      </c>
      <c r="J317" s="2" t="str">
        <f>_xlfn.XLOOKUP(E317,'Customer Data'!$A$1:$A$1001,'Customer Data'!$F$1:$F$1001,,0)</f>
        <v>China</v>
      </c>
      <c r="K317" t="str">
        <f>INDEX('Product Data'!$A$1:$G$49,MATCH('Order Data'!$F317,'Product Data'!$A$1:$A$49,0),MATCH('Order Data'!K$1,'Product Data'!$A$1:$G$1,0))</f>
        <v>Exc</v>
      </c>
      <c r="L317" t="str">
        <f>INDEX('Product Data'!$A$1:$G$49,MATCH('Order Data'!$F317,'Product Data'!$A$1:$A$49,0),MATCH('Order Data'!L$1,'Product Data'!$A$1:$G$1,0))</f>
        <v>L</v>
      </c>
      <c r="M317" s="4">
        <f>INDEX('Product Data'!$A$1:$G$49,MATCH('Order Data'!$F317,'Product Data'!$A$1:$A$49,0),MATCH('Order Data'!M$1,'Product Data'!$A$1:$G$1,0))</f>
        <v>2.5</v>
      </c>
      <c r="N317" s="5">
        <f>INDEX('Product Data'!$A$1:$G$49,MATCH('Order Data'!$F317,'Product Data'!$A$1:$A$49,0),MATCH('Order Data'!N$1,'Product Data'!$A$1:$G$1,0))</f>
        <v>34.154999999999994</v>
      </c>
      <c r="O317" s="5">
        <f t="shared" si="12"/>
        <v>34.154999999999994</v>
      </c>
      <c r="P317" t="str">
        <f t="shared" si="13"/>
        <v>Excelsa</v>
      </c>
      <c r="Q317" t="str">
        <f t="shared" si="14"/>
        <v>Light</v>
      </c>
      <c r="R317" t="str">
        <f>_xlfn.XLOOKUP(tbl_orders[[#This Row],[Customer ID]],'Customer Data'!$A$1:$A$1001,'Customer Data'!$H$1:$H$1001,,0)</f>
        <v>Yes</v>
      </c>
    </row>
    <row r="318" spans="1:18" x14ac:dyDescent="0.2">
      <c r="A318" s="2" t="s">
        <v>1675</v>
      </c>
      <c r="B318" s="2" t="str">
        <f>TEXT(tbl_orders[[#This Row],[Order Date]],"mmm")</f>
        <v>Jun</v>
      </c>
      <c r="C318" s="2" t="str">
        <f>TEXT(tbl_orders[[#This Row],[Order Date]],"yyyy")</f>
        <v>2019</v>
      </c>
      <c r="D318" s="3">
        <v>43641</v>
      </c>
      <c r="E318" s="2" t="s">
        <v>1676</v>
      </c>
      <c r="F318" t="s">
        <v>4275</v>
      </c>
      <c r="G318" s="2">
        <v>6</v>
      </c>
      <c r="H318" s="2" t="str">
        <f>_xlfn.XLOOKUP(E318,'Customer Data'!$A$1:$A$1001,'Customer Data'!$B$1:$B$1001,,0)</f>
        <v>Nanny Lush</v>
      </c>
      <c r="I318" s="2" t="str">
        <f>IF(_xlfn.XLOOKUP(E318,'Customer Data'!$A$1:$A$1001,'Customer Data'!$C$1:$C$1001,,0)=0,"",_xlfn.XLOOKUP(E318,'Customer Data'!$A$1:$A$1001,'Customer Data'!$C$1:$C$1001,,0))</f>
        <v>nlush8s@dedecms.com</v>
      </c>
      <c r="J318" s="2" t="str">
        <f>_xlfn.XLOOKUP(E318,'Customer Data'!$A$1:$A$1001,'Customer Data'!$F$1:$F$1001,,0)</f>
        <v>Brazil</v>
      </c>
      <c r="K318" t="str">
        <f>INDEX('Product Data'!$A$1:$G$49,MATCH('Order Data'!$F318,'Product Data'!$A$1:$A$49,0),MATCH('Order Data'!K$1,'Product Data'!$A$1:$G$1,0))</f>
        <v>Exc</v>
      </c>
      <c r="L318" t="str">
        <f>INDEX('Product Data'!$A$1:$G$49,MATCH('Order Data'!$F318,'Product Data'!$A$1:$A$49,0),MATCH('Order Data'!L$1,'Product Data'!$A$1:$G$1,0))</f>
        <v>L</v>
      </c>
      <c r="M318" s="4">
        <f>INDEX('Product Data'!$A$1:$G$49,MATCH('Order Data'!$F318,'Product Data'!$A$1:$A$49,0),MATCH('Order Data'!M$1,'Product Data'!$A$1:$G$1,0))</f>
        <v>2.5</v>
      </c>
      <c r="N318" s="5">
        <f>INDEX('Product Data'!$A$1:$G$49,MATCH('Order Data'!$F318,'Product Data'!$A$1:$A$49,0),MATCH('Order Data'!N$1,'Product Data'!$A$1:$G$1,0))</f>
        <v>34.154999999999994</v>
      </c>
      <c r="O318" s="5">
        <f t="shared" si="12"/>
        <v>204.92999999999995</v>
      </c>
      <c r="P318" t="str">
        <f t="shared" si="13"/>
        <v>Excelsa</v>
      </c>
      <c r="Q318" t="str">
        <f t="shared" si="14"/>
        <v>Light</v>
      </c>
      <c r="R318" t="str">
        <f>_xlfn.XLOOKUP(tbl_orders[[#This Row],[Customer ID]],'Customer Data'!$A$1:$A$1001,'Customer Data'!$H$1:$H$1001,,0)</f>
        <v>No</v>
      </c>
    </row>
    <row r="319" spans="1:18" x14ac:dyDescent="0.2">
      <c r="A319" s="2" t="s">
        <v>1679</v>
      </c>
      <c r="B319" s="2" t="str">
        <f>TEXT(tbl_orders[[#This Row],[Order Date]],"mmm")</f>
        <v>Mar</v>
      </c>
      <c r="C319" s="2" t="str">
        <f>TEXT(tbl_orders[[#This Row],[Order Date]],"yyyy")</f>
        <v>2019</v>
      </c>
      <c r="D319" s="3">
        <v>43526</v>
      </c>
      <c r="E319" s="2" t="s">
        <v>1680</v>
      </c>
      <c r="F319" t="s">
        <v>4271</v>
      </c>
      <c r="G319" s="2">
        <v>3</v>
      </c>
      <c r="H319" s="2" t="str">
        <f>_xlfn.XLOOKUP(E319,'Customer Data'!$A$1:$A$1001,'Customer Data'!$B$1:$B$1001,,0)</f>
        <v>Selma McMillian</v>
      </c>
      <c r="I319" s="2" t="str">
        <f>IF(_xlfn.XLOOKUP(E319,'Customer Data'!$A$1:$A$1001,'Customer Data'!$C$1:$C$1001,,0)=0,"",_xlfn.XLOOKUP(E319,'Customer Data'!$A$1:$A$1001,'Customer Data'!$C$1:$C$1001,,0))</f>
        <v>smcmillian8t@csmonitor.com</v>
      </c>
      <c r="J319" s="2" t="str">
        <f>_xlfn.XLOOKUP(E319,'Customer Data'!$A$1:$A$1001,'Customer Data'!$F$1:$F$1001,,0)</f>
        <v>United States</v>
      </c>
      <c r="K319" t="str">
        <f>INDEX('Product Data'!$A$1:$G$49,MATCH('Order Data'!$F319,'Product Data'!$A$1:$A$49,0),MATCH('Order Data'!K$1,'Product Data'!$A$1:$G$1,0))</f>
        <v>Exc</v>
      </c>
      <c r="L319" t="str">
        <f>INDEX('Product Data'!$A$1:$G$49,MATCH('Order Data'!$F319,'Product Data'!$A$1:$A$49,0),MATCH('Order Data'!L$1,'Product Data'!$A$1:$G$1,0))</f>
        <v>D</v>
      </c>
      <c r="M319" s="4">
        <f>INDEX('Product Data'!$A$1:$G$49,MATCH('Order Data'!$F319,'Product Data'!$A$1:$A$49,0),MATCH('Order Data'!M$1,'Product Data'!$A$1:$G$1,0))</f>
        <v>0.5</v>
      </c>
      <c r="N319" s="5">
        <f>INDEX('Product Data'!$A$1:$G$49,MATCH('Order Data'!$F319,'Product Data'!$A$1:$A$49,0),MATCH('Order Data'!N$1,'Product Data'!$A$1:$G$1,0))</f>
        <v>7.29</v>
      </c>
      <c r="O319" s="5">
        <f t="shared" si="12"/>
        <v>21.87</v>
      </c>
      <c r="P319" t="str">
        <f t="shared" si="13"/>
        <v>Excelsa</v>
      </c>
      <c r="Q319" t="str">
        <f t="shared" si="14"/>
        <v>Dark</v>
      </c>
      <c r="R319" t="str">
        <f>_xlfn.XLOOKUP(tbl_orders[[#This Row],[Customer ID]],'Customer Data'!$A$1:$A$1001,'Customer Data'!$H$1:$H$1001,,0)</f>
        <v>No</v>
      </c>
    </row>
    <row r="320" spans="1:18" x14ac:dyDescent="0.2">
      <c r="A320" s="2" t="s">
        <v>1683</v>
      </c>
      <c r="B320" s="2" t="str">
        <f>TEXT(tbl_orders[[#This Row],[Order Date]],"mmm")</f>
        <v>Jan</v>
      </c>
      <c r="C320" s="2" t="str">
        <f>TEXT(tbl_orders[[#This Row],[Order Date]],"yyyy")</f>
        <v>2022</v>
      </c>
      <c r="D320" s="3">
        <v>44563</v>
      </c>
      <c r="E320" s="2" t="s">
        <v>1684</v>
      </c>
      <c r="F320" t="s">
        <v>4302</v>
      </c>
      <c r="G320" s="2">
        <v>2</v>
      </c>
      <c r="H320" s="2" t="str">
        <f>_xlfn.XLOOKUP(E320,'Customer Data'!$A$1:$A$1001,'Customer Data'!$B$1:$B$1001,,0)</f>
        <v>Tess Bennison</v>
      </c>
      <c r="I320" s="2" t="str">
        <f>IF(_xlfn.XLOOKUP(E320,'Customer Data'!$A$1:$A$1001,'Customer Data'!$C$1:$C$1001,,0)=0,"",_xlfn.XLOOKUP(E320,'Customer Data'!$A$1:$A$1001,'Customer Data'!$C$1:$C$1001,,0))</f>
        <v>tbennison8u@google.cn</v>
      </c>
      <c r="J320" s="2" t="str">
        <f>_xlfn.XLOOKUP(E320,'Customer Data'!$A$1:$A$1001,'Customer Data'!$F$1:$F$1001,,0)</f>
        <v>United States</v>
      </c>
      <c r="K320" t="str">
        <f>INDEX('Product Data'!$A$1:$G$49,MATCH('Order Data'!$F320,'Product Data'!$A$1:$A$49,0),MATCH('Order Data'!K$1,'Product Data'!$A$1:$G$1,0))</f>
        <v>Ara</v>
      </c>
      <c r="L320" t="str">
        <f>INDEX('Product Data'!$A$1:$G$49,MATCH('Order Data'!$F320,'Product Data'!$A$1:$A$49,0),MATCH('Order Data'!L$1,'Product Data'!$A$1:$G$1,0))</f>
        <v>M</v>
      </c>
      <c r="M320" s="4">
        <f>INDEX('Product Data'!$A$1:$G$49,MATCH('Order Data'!$F320,'Product Data'!$A$1:$A$49,0),MATCH('Order Data'!M$1,'Product Data'!$A$1:$G$1,0))</f>
        <v>2.5</v>
      </c>
      <c r="N320" s="5">
        <f>INDEX('Product Data'!$A$1:$G$49,MATCH('Order Data'!$F320,'Product Data'!$A$1:$A$49,0),MATCH('Order Data'!N$1,'Product Data'!$A$1:$G$1,0))</f>
        <v>25.874999999999996</v>
      </c>
      <c r="O320" s="5">
        <f t="shared" si="12"/>
        <v>51.749999999999993</v>
      </c>
      <c r="P320" t="str">
        <f t="shared" si="13"/>
        <v>Arabica</v>
      </c>
      <c r="Q320" t="str">
        <f t="shared" si="14"/>
        <v>Medium</v>
      </c>
      <c r="R320" t="str">
        <f>_xlfn.XLOOKUP(tbl_orders[[#This Row],[Customer ID]],'Customer Data'!$A$1:$A$1001,'Customer Data'!$H$1:$H$1001,,0)</f>
        <v>Yes</v>
      </c>
    </row>
    <row r="321" spans="1:18" x14ac:dyDescent="0.2">
      <c r="A321" s="2" t="s">
        <v>1687</v>
      </c>
      <c r="B321" s="2" t="str">
        <f>TEXT(tbl_orders[[#This Row],[Order Date]],"mmm")</f>
        <v>Jul</v>
      </c>
      <c r="C321" s="2" t="str">
        <f>TEXT(tbl_orders[[#This Row],[Order Date]],"yyyy")</f>
        <v>2019</v>
      </c>
      <c r="D321" s="3">
        <v>43676</v>
      </c>
      <c r="E321" s="2" t="s">
        <v>1688</v>
      </c>
      <c r="F321" t="s">
        <v>4283</v>
      </c>
      <c r="G321" s="2">
        <v>2</v>
      </c>
      <c r="H321" s="2" t="str">
        <f>_xlfn.XLOOKUP(E321,'Customer Data'!$A$1:$A$1001,'Customer Data'!$B$1:$B$1001,,0)</f>
        <v>Gabie Tweed</v>
      </c>
      <c r="I321" s="2" t="str">
        <f>IF(_xlfn.XLOOKUP(E321,'Customer Data'!$A$1:$A$1001,'Customer Data'!$C$1:$C$1001,,0)=0,"",_xlfn.XLOOKUP(E321,'Customer Data'!$A$1:$A$1001,'Customer Data'!$C$1:$C$1001,,0))</f>
        <v>gtweed8v@yolasite.com</v>
      </c>
      <c r="J321" s="2" t="str">
        <f>_xlfn.XLOOKUP(E321,'Customer Data'!$A$1:$A$1001,'Customer Data'!$F$1:$F$1001,,0)</f>
        <v>Brazil</v>
      </c>
      <c r="K321" t="str">
        <f>INDEX('Product Data'!$A$1:$G$49,MATCH('Order Data'!$F321,'Product Data'!$A$1:$A$49,0),MATCH('Order Data'!K$1,'Product Data'!$A$1:$G$1,0))</f>
        <v>Exc</v>
      </c>
      <c r="L321" t="str">
        <f>INDEX('Product Data'!$A$1:$G$49,MATCH('Order Data'!$F321,'Product Data'!$A$1:$A$49,0),MATCH('Order Data'!L$1,'Product Data'!$A$1:$G$1,0))</f>
        <v>M</v>
      </c>
      <c r="M321" s="4">
        <f>INDEX('Product Data'!$A$1:$G$49,MATCH('Order Data'!$F321,'Product Data'!$A$1:$A$49,0),MATCH('Order Data'!M$1,'Product Data'!$A$1:$G$1,0))</f>
        <v>0.2</v>
      </c>
      <c r="N321" s="5">
        <f>INDEX('Product Data'!$A$1:$G$49,MATCH('Order Data'!$F321,'Product Data'!$A$1:$A$49,0),MATCH('Order Data'!N$1,'Product Data'!$A$1:$G$1,0))</f>
        <v>4.125</v>
      </c>
      <c r="O321" s="5">
        <f t="shared" si="12"/>
        <v>8.25</v>
      </c>
      <c r="P321" t="str">
        <f t="shared" si="13"/>
        <v>Excelsa</v>
      </c>
      <c r="Q321" t="str">
        <f t="shared" si="14"/>
        <v>Medium</v>
      </c>
      <c r="R321" t="str">
        <f>_xlfn.XLOOKUP(tbl_orders[[#This Row],[Customer ID]],'Customer Data'!$A$1:$A$1001,'Customer Data'!$H$1:$H$1001,,0)</f>
        <v>Yes</v>
      </c>
    </row>
    <row r="322" spans="1:18" x14ac:dyDescent="0.2">
      <c r="A322" s="2" t="s">
        <v>1687</v>
      </c>
      <c r="B322" s="2" t="str">
        <f>TEXT(tbl_orders[[#This Row],[Order Date]],"mmm")</f>
        <v>Jul</v>
      </c>
      <c r="C322" s="2" t="str">
        <f>TEXT(tbl_orders[[#This Row],[Order Date]],"yyyy")</f>
        <v>2019</v>
      </c>
      <c r="D322" s="3">
        <v>43676</v>
      </c>
      <c r="E322" s="2" t="s">
        <v>1688</v>
      </c>
      <c r="F322" t="s">
        <v>4294</v>
      </c>
      <c r="G322" s="2">
        <v>5</v>
      </c>
      <c r="H322" s="2" t="str">
        <f>_xlfn.XLOOKUP(E322,'Customer Data'!$A$1:$A$1001,'Customer Data'!$B$1:$B$1001,,0)</f>
        <v>Gabie Tweed</v>
      </c>
      <c r="I322" s="2" t="str">
        <f>IF(_xlfn.XLOOKUP(E322,'Customer Data'!$A$1:$A$1001,'Customer Data'!$C$1:$C$1001,,0)=0,"",_xlfn.XLOOKUP(E322,'Customer Data'!$A$1:$A$1001,'Customer Data'!$C$1:$C$1001,,0))</f>
        <v>gtweed8v@yolasite.com</v>
      </c>
      <c r="J322" s="2" t="str">
        <f>_xlfn.XLOOKUP(E322,'Customer Data'!$A$1:$A$1001,'Customer Data'!$F$1:$F$1001,,0)</f>
        <v>Brazil</v>
      </c>
      <c r="K322" t="str">
        <f>INDEX('Product Data'!$A$1:$G$49,MATCH('Order Data'!$F322,'Product Data'!$A$1:$A$49,0),MATCH('Order Data'!K$1,'Product Data'!$A$1:$G$1,0))</f>
        <v>Ara</v>
      </c>
      <c r="L322" t="str">
        <f>INDEX('Product Data'!$A$1:$G$49,MATCH('Order Data'!$F322,'Product Data'!$A$1:$A$49,0),MATCH('Order Data'!L$1,'Product Data'!$A$1:$G$1,0))</f>
        <v>L</v>
      </c>
      <c r="M322" s="4">
        <f>INDEX('Product Data'!$A$1:$G$49,MATCH('Order Data'!$F322,'Product Data'!$A$1:$A$49,0),MATCH('Order Data'!M$1,'Product Data'!$A$1:$G$1,0))</f>
        <v>0.2</v>
      </c>
      <c r="N322" s="5">
        <f>INDEX('Product Data'!$A$1:$G$49,MATCH('Order Data'!$F322,'Product Data'!$A$1:$A$49,0),MATCH('Order Data'!N$1,'Product Data'!$A$1:$G$1,0))</f>
        <v>3.8849999999999998</v>
      </c>
      <c r="O322" s="5">
        <f t="shared" si="12"/>
        <v>19.424999999999997</v>
      </c>
      <c r="P322" t="str">
        <f t="shared" si="13"/>
        <v>Arabica</v>
      </c>
      <c r="Q322" t="str">
        <f t="shared" si="14"/>
        <v>Light</v>
      </c>
      <c r="R322" t="str">
        <f>_xlfn.XLOOKUP(tbl_orders[[#This Row],[Customer ID]],'Customer Data'!$A$1:$A$1001,'Customer Data'!$H$1:$H$1001,,0)</f>
        <v>Yes</v>
      </c>
    </row>
    <row r="323" spans="1:18" x14ac:dyDescent="0.2">
      <c r="A323" s="2" t="s">
        <v>1694</v>
      </c>
      <c r="B323" s="2" t="str">
        <f>TEXT(tbl_orders[[#This Row],[Order Date]],"mmm")</f>
        <v>Dec</v>
      </c>
      <c r="C323" s="2" t="str">
        <f>TEXT(tbl_orders[[#This Row],[Order Date]],"yyyy")</f>
        <v>2020</v>
      </c>
      <c r="D323" s="3">
        <v>44170</v>
      </c>
      <c r="E323" s="2" t="s">
        <v>1695</v>
      </c>
      <c r="F323" t="s">
        <v>4279</v>
      </c>
      <c r="G323" s="2">
        <v>6</v>
      </c>
      <c r="H323" s="2" t="str">
        <f>_xlfn.XLOOKUP(E323,'Customer Data'!$A$1:$A$1001,'Customer Data'!$B$1:$B$1001,,0)</f>
        <v>Gaile Goggin</v>
      </c>
      <c r="I323" s="2" t="str">
        <f>IF(_xlfn.XLOOKUP(E323,'Customer Data'!$A$1:$A$1001,'Customer Data'!$C$1:$C$1001,,0)=0,"",_xlfn.XLOOKUP(E323,'Customer Data'!$A$1:$A$1001,'Customer Data'!$C$1:$C$1001,,0))</f>
        <v>ggoggin8x@wix.com</v>
      </c>
      <c r="J323" s="2" t="str">
        <f>_xlfn.XLOOKUP(E323,'Customer Data'!$A$1:$A$1001,'Customer Data'!$F$1:$F$1001,,0)</f>
        <v>China</v>
      </c>
      <c r="K323" t="str">
        <f>INDEX('Product Data'!$A$1:$G$49,MATCH('Order Data'!$F323,'Product Data'!$A$1:$A$49,0),MATCH('Order Data'!K$1,'Product Data'!$A$1:$G$1,0))</f>
        <v>Ara</v>
      </c>
      <c r="L323" t="str">
        <f>INDEX('Product Data'!$A$1:$G$49,MATCH('Order Data'!$F323,'Product Data'!$A$1:$A$49,0),MATCH('Order Data'!L$1,'Product Data'!$A$1:$G$1,0))</f>
        <v>M</v>
      </c>
      <c r="M323" s="4">
        <f>INDEX('Product Data'!$A$1:$G$49,MATCH('Order Data'!$F323,'Product Data'!$A$1:$A$49,0),MATCH('Order Data'!M$1,'Product Data'!$A$1:$G$1,0))</f>
        <v>0.2</v>
      </c>
      <c r="N323" s="5">
        <f>INDEX('Product Data'!$A$1:$G$49,MATCH('Order Data'!$F323,'Product Data'!$A$1:$A$49,0),MATCH('Order Data'!N$1,'Product Data'!$A$1:$G$1,0))</f>
        <v>3.375</v>
      </c>
      <c r="O323" s="5">
        <f t="shared" ref="O323:O386" si="15">N323*G323</f>
        <v>20.25</v>
      </c>
      <c r="P323" t="str">
        <f t="shared" ref="P323:P386" si="16">IF(K323="Rob","Robusta",IF(K323="Exc","Excelsa",IF(K323="Ara","Arabica",IF(K323="Lib","Liberica",""))))</f>
        <v>Arabica</v>
      </c>
      <c r="Q323" t="str">
        <f t="shared" ref="Q323:Q386" si="17">IF(L323="M","Medium",IF(L323="L","Light",IF(L323="D","Dark","")))</f>
        <v>Medium</v>
      </c>
      <c r="R323" t="str">
        <f>_xlfn.XLOOKUP(tbl_orders[[#This Row],[Customer ID]],'Customer Data'!$A$1:$A$1001,'Customer Data'!$H$1:$H$1001,,0)</f>
        <v>Yes</v>
      </c>
    </row>
    <row r="324" spans="1:18" x14ac:dyDescent="0.2">
      <c r="A324" s="2" t="s">
        <v>1698</v>
      </c>
      <c r="B324" s="2" t="str">
        <f>TEXT(tbl_orders[[#This Row],[Order Date]],"mmm")</f>
        <v>Dec</v>
      </c>
      <c r="C324" s="2" t="str">
        <f>TEXT(tbl_orders[[#This Row],[Order Date]],"yyyy")</f>
        <v>2020</v>
      </c>
      <c r="D324" s="3">
        <v>44182</v>
      </c>
      <c r="E324" s="2" t="s">
        <v>1699</v>
      </c>
      <c r="F324" t="s">
        <v>4296</v>
      </c>
      <c r="G324" s="2">
        <v>3</v>
      </c>
      <c r="H324" s="2" t="str">
        <f>_xlfn.XLOOKUP(E324,'Customer Data'!$A$1:$A$1001,'Customer Data'!$B$1:$B$1001,,0)</f>
        <v>Skylar Jeyness</v>
      </c>
      <c r="I324" s="2" t="str">
        <f>IF(_xlfn.XLOOKUP(E324,'Customer Data'!$A$1:$A$1001,'Customer Data'!$C$1:$C$1001,,0)=0,"",_xlfn.XLOOKUP(E324,'Customer Data'!$A$1:$A$1001,'Customer Data'!$C$1:$C$1001,,0))</f>
        <v>sjeyness8y@biglobe.ne.jp</v>
      </c>
      <c r="J324" s="2" t="str">
        <f>_xlfn.XLOOKUP(E324,'Customer Data'!$A$1:$A$1001,'Customer Data'!$F$1:$F$1001,,0)</f>
        <v>Brazil</v>
      </c>
      <c r="K324" t="str">
        <f>INDEX('Product Data'!$A$1:$G$49,MATCH('Order Data'!$F324,'Product Data'!$A$1:$A$49,0),MATCH('Order Data'!K$1,'Product Data'!$A$1:$G$1,0))</f>
        <v>Lib</v>
      </c>
      <c r="L324" t="str">
        <f>INDEX('Product Data'!$A$1:$G$49,MATCH('Order Data'!$F324,'Product Data'!$A$1:$A$49,0),MATCH('Order Data'!L$1,'Product Data'!$A$1:$G$1,0))</f>
        <v>D</v>
      </c>
      <c r="M324" s="4">
        <f>INDEX('Product Data'!$A$1:$G$49,MATCH('Order Data'!$F324,'Product Data'!$A$1:$A$49,0),MATCH('Order Data'!M$1,'Product Data'!$A$1:$G$1,0))</f>
        <v>0.5</v>
      </c>
      <c r="N324" s="5">
        <f>INDEX('Product Data'!$A$1:$G$49,MATCH('Order Data'!$F324,'Product Data'!$A$1:$A$49,0),MATCH('Order Data'!N$1,'Product Data'!$A$1:$G$1,0))</f>
        <v>7.77</v>
      </c>
      <c r="O324" s="5">
        <f t="shared" si="15"/>
        <v>23.31</v>
      </c>
      <c r="P324" t="str">
        <f t="shared" si="16"/>
        <v>Liberica</v>
      </c>
      <c r="Q324" t="str">
        <f t="shared" si="17"/>
        <v>Dark</v>
      </c>
      <c r="R324" t="str">
        <f>_xlfn.XLOOKUP(tbl_orders[[#This Row],[Customer ID]],'Customer Data'!$A$1:$A$1001,'Customer Data'!$H$1:$H$1001,,0)</f>
        <v>No</v>
      </c>
    </row>
    <row r="325" spans="1:18" x14ac:dyDescent="0.2">
      <c r="A325" s="2" t="s">
        <v>1702</v>
      </c>
      <c r="B325" s="2" t="str">
        <f>TEXT(tbl_orders[[#This Row],[Order Date]],"mmm")</f>
        <v>Jun</v>
      </c>
      <c r="C325" s="2" t="str">
        <f>TEXT(tbl_orders[[#This Row],[Order Date]],"yyyy")</f>
        <v>2021</v>
      </c>
      <c r="D325" s="3">
        <v>44373</v>
      </c>
      <c r="E325" s="2" t="s">
        <v>1703</v>
      </c>
      <c r="F325" t="s">
        <v>4280</v>
      </c>
      <c r="G325" s="2">
        <v>5</v>
      </c>
      <c r="H325" s="2" t="str">
        <f>_xlfn.XLOOKUP(E325,'Customer Data'!$A$1:$A$1001,'Customer Data'!$B$1:$B$1001,,0)</f>
        <v>Donica Bonhome</v>
      </c>
      <c r="I325" s="2" t="str">
        <f>IF(_xlfn.XLOOKUP(E325,'Customer Data'!$A$1:$A$1001,'Customer Data'!$C$1:$C$1001,,0)=0,"",_xlfn.XLOOKUP(E325,'Customer Data'!$A$1:$A$1001,'Customer Data'!$C$1:$C$1001,,0))</f>
        <v>dbonhome8z@shinystat.com</v>
      </c>
      <c r="J325" s="2" t="str">
        <f>_xlfn.XLOOKUP(E325,'Customer Data'!$A$1:$A$1001,'Customer Data'!$F$1:$F$1001,,0)</f>
        <v>United States</v>
      </c>
      <c r="K325" t="str">
        <f>INDEX('Product Data'!$A$1:$G$49,MATCH('Order Data'!$F325,'Product Data'!$A$1:$A$49,0),MATCH('Order Data'!K$1,'Product Data'!$A$1:$G$1,0))</f>
        <v>Exc</v>
      </c>
      <c r="L325" t="str">
        <f>INDEX('Product Data'!$A$1:$G$49,MATCH('Order Data'!$F325,'Product Data'!$A$1:$A$49,0),MATCH('Order Data'!L$1,'Product Data'!$A$1:$G$1,0))</f>
        <v>D</v>
      </c>
      <c r="M325" s="4">
        <f>INDEX('Product Data'!$A$1:$G$49,MATCH('Order Data'!$F325,'Product Data'!$A$1:$A$49,0),MATCH('Order Data'!M$1,'Product Data'!$A$1:$G$1,0))</f>
        <v>0.2</v>
      </c>
      <c r="N325" s="5">
        <f>INDEX('Product Data'!$A$1:$G$49,MATCH('Order Data'!$F325,'Product Data'!$A$1:$A$49,0),MATCH('Order Data'!N$1,'Product Data'!$A$1:$G$1,0))</f>
        <v>3.645</v>
      </c>
      <c r="O325" s="5">
        <f t="shared" si="15"/>
        <v>18.225000000000001</v>
      </c>
      <c r="P325" t="str">
        <f t="shared" si="16"/>
        <v>Excelsa</v>
      </c>
      <c r="Q325" t="str">
        <f t="shared" si="17"/>
        <v>Dark</v>
      </c>
      <c r="R325" t="str">
        <f>_xlfn.XLOOKUP(tbl_orders[[#This Row],[Customer ID]],'Customer Data'!$A$1:$A$1001,'Customer Data'!$H$1:$H$1001,,0)</f>
        <v>Yes</v>
      </c>
    </row>
    <row r="326" spans="1:18" x14ac:dyDescent="0.2">
      <c r="A326" s="2" t="s">
        <v>1706</v>
      </c>
      <c r="B326" s="2" t="str">
        <f>TEXT(tbl_orders[[#This Row],[Order Date]],"mmm")</f>
        <v>Jul</v>
      </c>
      <c r="C326" s="2" t="str">
        <f>TEXT(tbl_orders[[#This Row],[Order Date]],"yyyy")</f>
        <v>2019</v>
      </c>
      <c r="D326" s="3">
        <v>43666</v>
      </c>
      <c r="E326" s="2" t="s">
        <v>1707</v>
      </c>
      <c r="F326" t="s">
        <v>4268</v>
      </c>
      <c r="G326" s="2">
        <v>1</v>
      </c>
      <c r="H326" s="2" t="str">
        <f>_xlfn.XLOOKUP(E326,'Customer Data'!$A$1:$A$1001,'Customer Data'!$B$1:$B$1001,,0)</f>
        <v>Diena Peetermann</v>
      </c>
      <c r="I326" s="2" t="str">
        <f>IF(_xlfn.XLOOKUP(E326,'Customer Data'!$A$1:$A$1001,'Customer Data'!$C$1:$C$1001,,0)=0,"",_xlfn.XLOOKUP(E326,'Customer Data'!$A$1:$A$1001,'Customer Data'!$C$1:$C$1001,,0))</f>
        <v/>
      </c>
      <c r="J326" s="2" t="str">
        <f>_xlfn.XLOOKUP(E326,'Customer Data'!$A$1:$A$1001,'Customer Data'!$F$1:$F$1001,,0)</f>
        <v>Brazil</v>
      </c>
      <c r="K326" t="str">
        <f>INDEX('Product Data'!$A$1:$G$49,MATCH('Order Data'!$F326,'Product Data'!$A$1:$A$49,0),MATCH('Order Data'!K$1,'Product Data'!$A$1:$G$1,0))</f>
        <v>Exc</v>
      </c>
      <c r="L326" t="str">
        <f>INDEX('Product Data'!$A$1:$G$49,MATCH('Order Data'!$F326,'Product Data'!$A$1:$A$49,0),MATCH('Order Data'!L$1,'Product Data'!$A$1:$G$1,0))</f>
        <v>M</v>
      </c>
      <c r="M326" s="4">
        <f>INDEX('Product Data'!$A$1:$G$49,MATCH('Order Data'!$F326,'Product Data'!$A$1:$A$49,0),MATCH('Order Data'!M$1,'Product Data'!$A$1:$G$1,0))</f>
        <v>1</v>
      </c>
      <c r="N326" s="5">
        <f>INDEX('Product Data'!$A$1:$G$49,MATCH('Order Data'!$F326,'Product Data'!$A$1:$A$49,0),MATCH('Order Data'!N$1,'Product Data'!$A$1:$G$1,0))</f>
        <v>13.75</v>
      </c>
      <c r="O326" s="5">
        <f t="shared" si="15"/>
        <v>13.75</v>
      </c>
      <c r="P326" t="str">
        <f t="shared" si="16"/>
        <v>Excelsa</v>
      </c>
      <c r="Q326" t="str">
        <f t="shared" si="17"/>
        <v>Medium</v>
      </c>
      <c r="R326" t="str">
        <f>_xlfn.XLOOKUP(tbl_orders[[#This Row],[Customer ID]],'Customer Data'!$A$1:$A$1001,'Customer Data'!$H$1:$H$1001,,0)</f>
        <v>No</v>
      </c>
    </row>
    <row r="327" spans="1:18" x14ac:dyDescent="0.2">
      <c r="A327" s="2" t="s">
        <v>1709</v>
      </c>
      <c r="B327" s="2" t="str">
        <f>TEXT(tbl_orders[[#This Row],[Order Date]],"mmm")</f>
        <v>Jul</v>
      </c>
      <c r="C327" s="2" t="str">
        <f>TEXT(tbl_orders[[#This Row],[Order Date]],"yyyy")</f>
        <v>2022</v>
      </c>
      <c r="D327" s="3">
        <v>44756</v>
      </c>
      <c r="E327" s="2" t="s">
        <v>1710</v>
      </c>
      <c r="F327" t="s">
        <v>4309</v>
      </c>
      <c r="G327" s="2">
        <v>3</v>
      </c>
      <c r="H327" s="2" t="str">
        <f>_xlfn.XLOOKUP(E327,'Customer Data'!$A$1:$A$1001,'Customer Data'!$B$1:$B$1001,,0)</f>
        <v>Trina Le Sarr</v>
      </c>
      <c r="I327" s="2" t="str">
        <f>IF(_xlfn.XLOOKUP(E327,'Customer Data'!$A$1:$A$1001,'Customer Data'!$C$1:$C$1001,,0)=0,"",_xlfn.XLOOKUP(E327,'Customer Data'!$A$1:$A$1001,'Customer Data'!$C$1:$C$1001,,0))</f>
        <v>tle91@epa.gov</v>
      </c>
      <c r="J327" s="2" t="str">
        <f>_xlfn.XLOOKUP(E327,'Customer Data'!$A$1:$A$1001,'Customer Data'!$F$1:$F$1001,,0)</f>
        <v>China</v>
      </c>
      <c r="K327" t="str">
        <f>INDEX('Product Data'!$A$1:$G$49,MATCH('Order Data'!$F327,'Product Data'!$A$1:$A$49,0),MATCH('Order Data'!K$1,'Product Data'!$A$1:$G$1,0))</f>
        <v>Ara</v>
      </c>
      <c r="L327" t="str">
        <f>INDEX('Product Data'!$A$1:$G$49,MATCH('Order Data'!$F327,'Product Data'!$A$1:$A$49,0),MATCH('Order Data'!L$1,'Product Data'!$A$1:$G$1,0))</f>
        <v>L</v>
      </c>
      <c r="M327" s="4">
        <f>INDEX('Product Data'!$A$1:$G$49,MATCH('Order Data'!$F327,'Product Data'!$A$1:$A$49,0),MATCH('Order Data'!M$1,'Product Data'!$A$1:$G$1,0))</f>
        <v>2.5</v>
      </c>
      <c r="N327" s="5">
        <f>INDEX('Product Data'!$A$1:$G$49,MATCH('Order Data'!$F327,'Product Data'!$A$1:$A$49,0),MATCH('Order Data'!N$1,'Product Data'!$A$1:$G$1,0))</f>
        <v>29.784999999999997</v>
      </c>
      <c r="O327" s="5">
        <f t="shared" si="15"/>
        <v>89.35499999999999</v>
      </c>
      <c r="P327" t="str">
        <f t="shared" si="16"/>
        <v>Arabica</v>
      </c>
      <c r="Q327" t="str">
        <f t="shared" si="17"/>
        <v>Light</v>
      </c>
      <c r="R327" t="str">
        <f>_xlfn.XLOOKUP(tbl_orders[[#This Row],[Customer ID]],'Customer Data'!$A$1:$A$1001,'Customer Data'!$H$1:$H$1001,,0)</f>
        <v>Yes</v>
      </c>
    </row>
    <row r="328" spans="1:18" x14ac:dyDescent="0.2">
      <c r="A328" s="2" t="s">
        <v>1713</v>
      </c>
      <c r="B328" s="2" t="str">
        <f>TEXT(tbl_orders[[#This Row],[Order Date]],"mmm")</f>
        <v>Aug</v>
      </c>
      <c r="C328" s="2" t="str">
        <f>TEXT(tbl_orders[[#This Row],[Order Date]],"yyyy")</f>
        <v>2020</v>
      </c>
      <c r="D328" s="3">
        <v>44057</v>
      </c>
      <c r="E328" s="2" t="s">
        <v>1714</v>
      </c>
      <c r="F328" t="s">
        <v>4304</v>
      </c>
      <c r="G328" s="2">
        <v>5</v>
      </c>
      <c r="H328" s="2" t="str">
        <f>_xlfn.XLOOKUP(E328,'Customer Data'!$A$1:$A$1001,'Customer Data'!$B$1:$B$1001,,0)</f>
        <v>Flynn Antony</v>
      </c>
      <c r="I328" s="2" t="str">
        <f>IF(_xlfn.XLOOKUP(E328,'Customer Data'!$A$1:$A$1001,'Customer Data'!$C$1:$C$1001,,0)=0,"",_xlfn.XLOOKUP(E328,'Customer Data'!$A$1:$A$1001,'Customer Data'!$C$1:$C$1001,,0))</f>
        <v/>
      </c>
      <c r="J328" s="2" t="str">
        <f>_xlfn.XLOOKUP(E328,'Customer Data'!$A$1:$A$1001,'Customer Data'!$F$1:$F$1001,,0)</f>
        <v>United States</v>
      </c>
      <c r="K328" t="str">
        <f>INDEX('Product Data'!$A$1:$G$49,MATCH('Order Data'!$F328,'Product Data'!$A$1:$A$49,0),MATCH('Order Data'!K$1,'Product Data'!$A$1:$G$1,0))</f>
        <v>Rob</v>
      </c>
      <c r="L328" t="str">
        <f>INDEX('Product Data'!$A$1:$G$49,MATCH('Order Data'!$F328,'Product Data'!$A$1:$A$49,0),MATCH('Order Data'!L$1,'Product Data'!$A$1:$G$1,0))</f>
        <v>D</v>
      </c>
      <c r="M328" s="4">
        <f>INDEX('Product Data'!$A$1:$G$49,MATCH('Order Data'!$F328,'Product Data'!$A$1:$A$49,0),MATCH('Order Data'!M$1,'Product Data'!$A$1:$G$1,0))</f>
        <v>1</v>
      </c>
      <c r="N328" s="5">
        <f>INDEX('Product Data'!$A$1:$G$49,MATCH('Order Data'!$F328,'Product Data'!$A$1:$A$49,0),MATCH('Order Data'!N$1,'Product Data'!$A$1:$G$1,0))</f>
        <v>8.9499999999999993</v>
      </c>
      <c r="O328" s="5">
        <f t="shared" si="15"/>
        <v>44.75</v>
      </c>
      <c r="P328" t="str">
        <f t="shared" si="16"/>
        <v>Robusta</v>
      </c>
      <c r="Q328" t="str">
        <f t="shared" si="17"/>
        <v>Dark</v>
      </c>
      <c r="R328" t="str">
        <f>_xlfn.XLOOKUP(tbl_orders[[#This Row],[Customer ID]],'Customer Data'!$A$1:$A$1001,'Customer Data'!$H$1:$H$1001,,0)</f>
        <v>No</v>
      </c>
    </row>
    <row r="329" spans="1:18" x14ac:dyDescent="0.2">
      <c r="A329" s="2" t="s">
        <v>1716</v>
      </c>
      <c r="B329" s="2" t="str">
        <f>TEXT(tbl_orders[[#This Row],[Order Date]],"mmm")</f>
        <v>Apr</v>
      </c>
      <c r="C329" s="2" t="str">
        <f>TEXT(tbl_orders[[#This Row],[Order Date]],"yyyy")</f>
        <v>2019</v>
      </c>
      <c r="D329" s="3">
        <v>43579</v>
      </c>
      <c r="E329" s="2" t="s">
        <v>1717</v>
      </c>
      <c r="F329" t="s">
        <v>4304</v>
      </c>
      <c r="G329" s="2">
        <v>5</v>
      </c>
      <c r="H329" s="2" t="str">
        <f>_xlfn.XLOOKUP(E329,'Customer Data'!$A$1:$A$1001,'Customer Data'!$B$1:$B$1001,,0)</f>
        <v>Baudoin Alldridge</v>
      </c>
      <c r="I329" s="2" t="str">
        <f>IF(_xlfn.XLOOKUP(E329,'Customer Data'!$A$1:$A$1001,'Customer Data'!$C$1:$C$1001,,0)=0,"",_xlfn.XLOOKUP(E329,'Customer Data'!$A$1:$A$1001,'Customer Data'!$C$1:$C$1001,,0))</f>
        <v>balldridge93@yandex.ru</v>
      </c>
      <c r="J329" s="2" t="str">
        <f>_xlfn.XLOOKUP(E329,'Customer Data'!$A$1:$A$1001,'Customer Data'!$F$1:$F$1001,,0)</f>
        <v>United States</v>
      </c>
      <c r="K329" t="str">
        <f>INDEX('Product Data'!$A$1:$G$49,MATCH('Order Data'!$F329,'Product Data'!$A$1:$A$49,0),MATCH('Order Data'!K$1,'Product Data'!$A$1:$G$1,0))</f>
        <v>Rob</v>
      </c>
      <c r="L329" t="str">
        <f>INDEX('Product Data'!$A$1:$G$49,MATCH('Order Data'!$F329,'Product Data'!$A$1:$A$49,0),MATCH('Order Data'!L$1,'Product Data'!$A$1:$G$1,0))</f>
        <v>D</v>
      </c>
      <c r="M329" s="4">
        <f>INDEX('Product Data'!$A$1:$G$49,MATCH('Order Data'!$F329,'Product Data'!$A$1:$A$49,0),MATCH('Order Data'!M$1,'Product Data'!$A$1:$G$1,0))</f>
        <v>1</v>
      </c>
      <c r="N329" s="5">
        <f>INDEX('Product Data'!$A$1:$G$49,MATCH('Order Data'!$F329,'Product Data'!$A$1:$A$49,0),MATCH('Order Data'!N$1,'Product Data'!$A$1:$G$1,0))</f>
        <v>8.9499999999999993</v>
      </c>
      <c r="O329" s="5">
        <f t="shared" si="15"/>
        <v>44.75</v>
      </c>
      <c r="P329" t="str">
        <f t="shared" si="16"/>
        <v>Robusta</v>
      </c>
      <c r="Q329" t="str">
        <f t="shared" si="17"/>
        <v>Dark</v>
      </c>
      <c r="R329" t="str">
        <f>_xlfn.XLOOKUP(tbl_orders[[#This Row],[Customer ID]],'Customer Data'!$A$1:$A$1001,'Customer Data'!$H$1:$H$1001,,0)</f>
        <v>Yes</v>
      </c>
    </row>
    <row r="330" spans="1:18" x14ac:dyDescent="0.2">
      <c r="A330" s="2" t="s">
        <v>1720</v>
      </c>
      <c r="B330" s="2" t="str">
        <f>TEXT(tbl_orders[[#This Row],[Order Date]],"mmm")</f>
        <v>Jun</v>
      </c>
      <c r="C330" s="2" t="str">
        <f>TEXT(tbl_orders[[#This Row],[Order Date]],"yyyy")</f>
        <v>2019</v>
      </c>
      <c r="D330" s="3">
        <v>43620</v>
      </c>
      <c r="E330" s="2" t="s">
        <v>1721</v>
      </c>
      <c r="F330" t="s">
        <v>4288</v>
      </c>
      <c r="G330" s="2">
        <v>4</v>
      </c>
      <c r="H330" s="2" t="str">
        <f>_xlfn.XLOOKUP(E330,'Customer Data'!$A$1:$A$1001,'Customer Data'!$B$1:$B$1001,,0)</f>
        <v>Homer Dulany</v>
      </c>
      <c r="I330" s="2" t="str">
        <f>IF(_xlfn.XLOOKUP(E330,'Customer Data'!$A$1:$A$1001,'Customer Data'!$C$1:$C$1001,,0)=0,"",_xlfn.XLOOKUP(E330,'Customer Data'!$A$1:$A$1001,'Customer Data'!$C$1:$C$1001,,0))</f>
        <v/>
      </c>
      <c r="J330" s="2" t="str">
        <f>_xlfn.XLOOKUP(E330,'Customer Data'!$A$1:$A$1001,'Customer Data'!$F$1:$F$1001,,0)</f>
        <v>Brazil</v>
      </c>
      <c r="K330" t="str">
        <f>INDEX('Product Data'!$A$1:$G$49,MATCH('Order Data'!$F330,'Product Data'!$A$1:$A$49,0),MATCH('Order Data'!K$1,'Product Data'!$A$1:$G$1,0))</f>
        <v>Lib</v>
      </c>
      <c r="L330" t="str">
        <f>INDEX('Product Data'!$A$1:$G$49,MATCH('Order Data'!$F330,'Product Data'!$A$1:$A$49,0),MATCH('Order Data'!L$1,'Product Data'!$A$1:$G$1,0))</f>
        <v>L</v>
      </c>
      <c r="M330" s="4">
        <f>INDEX('Product Data'!$A$1:$G$49,MATCH('Order Data'!$F330,'Product Data'!$A$1:$A$49,0),MATCH('Order Data'!M$1,'Product Data'!$A$1:$G$1,0))</f>
        <v>0.5</v>
      </c>
      <c r="N330" s="5">
        <f>INDEX('Product Data'!$A$1:$G$49,MATCH('Order Data'!$F330,'Product Data'!$A$1:$A$49,0),MATCH('Order Data'!N$1,'Product Data'!$A$1:$G$1,0))</f>
        <v>9.51</v>
      </c>
      <c r="O330" s="5">
        <f t="shared" si="15"/>
        <v>38.04</v>
      </c>
      <c r="P330" t="str">
        <f t="shared" si="16"/>
        <v>Liberica</v>
      </c>
      <c r="Q330" t="str">
        <f t="shared" si="17"/>
        <v>Light</v>
      </c>
      <c r="R330" t="str">
        <f>_xlfn.XLOOKUP(tbl_orders[[#This Row],[Customer ID]],'Customer Data'!$A$1:$A$1001,'Customer Data'!$H$1:$H$1001,,0)</f>
        <v>Yes</v>
      </c>
    </row>
    <row r="331" spans="1:18" x14ac:dyDescent="0.2">
      <c r="A331" s="2" t="s">
        <v>1723</v>
      </c>
      <c r="B331" s="2" t="str">
        <f>TEXT(tbl_orders[[#This Row],[Order Date]],"mmm")</f>
        <v>Aug</v>
      </c>
      <c r="C331" s="2" t="str">
        <f>TEXT(tbl_orders[[#This Row],[Order Date]],"yyyy")</f>
        <v>2022</v>
      </c>
      <c r="D331" s="3">
        <v>44781</v>
      </c>
      <c r="E331" s="2" t="s">
        <v>1724</v>
      </c>
      <c r="F331" t="s">
        <v>4299</v>
      </c>
      <c r="G331" s="2">
        <v>2</v>
      </c>
      <c r="H331" s="2" t="str">
        <f>_xlfn.XLOOKUP(E331,'Customer Data'!$A$1:$A$1001,'Customer Data'!$B$1:$B$1001,,0)</f>
        <v>Lisa Goodger</v>
      </c>
      <c r="I331" s="2" t="str">
        <f>IF(_xlfn.XLOOKUP(E331,'Customer Data'!$A$1:$A$1001,'Customer Data'!$C$1:$C$1001,,0)=0,"",_xlfn.XLOOKUP(E331,'Customer Data'!$A$1:$A$1001,'Customer Data'!$C$1:$C$1001,,0))</f>
        <v>lgoodger95@guardian.co.uk</v>
      </c>
      <c r="J331" s="2" t="str">
        <f>_xlfn.XLOOKUP(E331,'Customer Data'!$A$1:$A$1001,'Customer Data'!$F$1:$F$1001,,0)</f>
        <v>United States</v>
      </c>
      <c r="K331" t="str">
        <f>INDEX('Product Data'!$A$1:$G$49,MATCH('Order Data'!$F331,'Product Data'!$A$1:$A$49,0),MATCH('Order Data'!K$1,'Product Data'!$A$1:$G$1,0))</f>
        <v>Rob</v>
      </c>
      <c r="L331" t="str">
        <f>INDEX('Product Data'!$A$1:$G$49,MATCH('Order Data'!$F331,'Product Data'!$A$1:$A$49,0),MATCH('Order Data'!L$1,'Product Data'!$A$1:$G$1,0))</f>
        <v>D</v>
      </c>
      <c r="M331" s="4">
        <f>INDEX('Product Data'!$A$1:$G$49,MATCH('Order Data'!$F331,'Product Data'!$A$1:$A$49,0),MATCH('Order Data'!M$1,'Product Data'!$A$1:$G$1,0))</f>
        <v>0.5</v>
      </c>
      <c r="N331" s="5">
        <f>INDEX('Product Data'!$A$1:$G$49,MATCH('Order Data'!$F331,'Product Data'!$A$1:$A$49,0),MATCH('Order Data'!N$1,'Product Data'!$A$1:$G$1,0))</f>
        <v>5.3699999999999992</v>
      </c>
      <c r="O331" s="5">
        <f t="shared" si="15"/>
        <v>10.739999999999998</v>
      </c>
      <c r="P331" t="str">
        <f t="shared" si="16"/>
        <v>Robusta</v>
      </c>
      <c r="Q331" t="str">
        <f t="shared" si="17"/>
        <v>Dark</v>
      </c>
      <c r="R331" t="str">
        <f>_xlfn.XLOOKUP(tbl_orders[[#This Row],[Customer ID]],'Customer Data'!$A$1:$A$1001,'Customer Data'!$H$1:$H$1001,,0)</f>
        <v>Yes</v>
      </c>
    </row>
    <row r="332" spans="1:18" x14ac:dyDescent="0.2">
      <c r="A332" s="2" t="s">
        <v>1727</v>
      </c>
      <c r="B332" s="2" t="str">
        <f>TEXT(tbl_orders[[#This Row],[Order Date]],"mmm")</f>
        <v>Nov</v>
      </c>
      <c r="C332" s="2" t="str">
        <f>TEXT(tbl_orders[[#This Row],[Order Date]],"yyyy")</f>
        <v>2019</v>
      </c>
      <c r="D332" s="3">
        <v>43782</v>
      </c>
      <c r="E332" s="2" t="s">
        <v>1680</v>
      </c>
      <c r="F332" t="s">
        <v>4299</v>
      </c>
      <c r="G332" s="2">
        <v>3</v>
      </c>
      <c r="H332" s="2" t="str">
        <f>_xlfn.XLOOKUP(E332,'Customer Data'!$A$1:$A$1001,'Customer Data'!$B$1:$B$1001,,0)</f>
        <v>Selma McMillian</v>
      </c>
      <c r="I332" s="2" t="str">
        <f>IF(_xlfn.XLOOKUP(E332,'Customer Data'!$A$1:$A$1001,'Customer Data'!$C$1:$C$1001,,0)=0,"",_xlfn.XLOOKUP(E332,'Customer Data'!$A$1:$A$1001,'Customer Data'!$C$1:$C$1001,,0))</f>
        <v>smcmillian8t@csmonitor.com</v>
      </c>
      <c r="J332" s="2" t="str">
        <f>_xlfn.XLOOKUP(E332,'Customer Data'!$A$1:$A$1001,'Customer Data'!$F$1:$F$1001,,0)</f>
        <v>United States</v>
      </c>
      <c r="K332" t="str">
        <f>INDEX('Product Data'!$A$1:$G$49,MATCH('Order Data'!$F332,'Product Data'!$A$1:$A$49,0),MATCH('Order Data'!K$1,'Product Data'!$A$1:$G$1,0))</f>
        <v>Rob</v>
      </c>
      <c r="L332" t="str">
        <f>INDEX('Product Data'!$A$1:$G$49,MATCH('Order Data'!$F332,'Product Data'!$A$1:$A$49,0),MATCH('Order Data'!L$1,'Product Data'!$A$1:$G$1,0))</f>
        <v>D</v>
      </c>
      <c r="M332" s="4">
        <f>INDEX('Product Data'!$A$1:$G$49,MATCH('Order Data'!$F332,'Product Data'!$A$1:$A$49,0),MATCH('Order Data'!M$1,'Product Data'!$A$1:$G$1,0))</f>
        <v>0.5</v>
      </c>
      <c r="N332" s="5">
        <f>INDEX('Product Data'!$A$1:$G$49,MATCH('Order Data'!$F332,'Product Data'!$A$1:$A$49,0),MATCH('Order Data'!N$1,'Product Data'!$A$1:$G$1,0))</f>
        <v>5.3699999999999992</v>
      </c>
      <c r="O332" s="5">
        <f t="shared" si="15"/>
        <v>16.11</v>
      </c>
      <c r="P332" t="str">
        <f t="shared" si="16"/>
        <v>Robusta</v>
      </c>
      <c r="Q332" t="str">
        <f t="shared" si="17"/>
        <v>Dark</v>
      </c>
      <c r="R332" t="str">
        <f>_xlfn.XLOOKUP(tbl_orders[[#This Row],[Customer ID]],'Customer Data'!$A$1:$A$1001,'Customer Data'!$H$1:$H$1001,,0)</f>
        <v>No</v>
      </c>
    </row>
    <row r="333" spans="1:18" x14ac:dyDescent="0.2">
      <c r="A333" s="2" t="s">
        <v>1731</v>
      </c>
      <c r="B333" s="2" t="str">
        <f>TEXT(tbl_orders[[#This Row],[Order Date]],"mmm")</f>
        <v>Jun</v>
      </c>
      <c r="C333" s="2" t="str">
        <f>TEXT(tbl_orders[[#This Row],[Order Date]],"yyyy")</f>
        <v>2020</v>
      </c>
      <c r="D333" s="3">
        <v>43989</v>
      </c>
      <c r="E333" s="2" t="s">
        <v>1732</v>
      </c>
      <c r="F333" t="s">
        <v>4278</v>
      </c>
      <c r="G333" s="2">
        <v>1</v>
      </c>
      <c r="H333" s="2" t="str">
        <f>_xlfn.XLOOKUP(E333,'Customer Data'!$A$1:$A$1001,'Customer Data'!$B$1:$B$1001,,0)</f>
        <v>Corine Drewett</v>
      </c>
      <c r="I333" s="2" t="str">
        <f>IF(_xlfn.XLOOKUP(E333,'Customer Data'!$A$1:$A$1001,'Customer Data'!$C$1:$C$1001,,0)=0,"",_xlfn.XLOOKUP(E333,'Customer Data'!$A$1:$A$1001,'Customer Data'!$C$1:$C$1001,,0))</f>
        <v>cdrewett97@wikipedia.org</v>
      </c>
      <c r="J333" s="2" t="str">
        <f>_xlfn.XLOOKUP(E333,'Customer Data'!$A$1:$A$1001,'Customer Data'!$F$1:$F$1001,,0)</f>
        <v>United States</v>
      </c>
      <c r="K333" t="str">
        <f>INDEX('Product Data'!$A$1:$G$49,MATCH('Order Data'!$F333,'Product Data'!$A$1:$A$49,0),MATCH('Order Data'!K$1,'Product Data'!$A$1:$G$1,0))</f>
        <v>Rob</v>
      </c>
      <c r="L333" t="str">
        <f>INDEX('Product Data'!$A$1:$G$49,MATCH('Order Data'!$F333,'Product Data'!$A$1:$A$49,0),MATCH('Order Data'!L$1,'Product Data'!$A$1:$G$1,0))</f>
        <v>M</v>
      </c>
      <c r="M333" s="4">
        <f>INDEX('Product Data'!$A$1:$G$49,MATCH('Order Data'!$F333,'Product Data'!$A$1:$A$49,0),MATCH('Order Data'!M$1,'Product Data'!$A$1:$G$1,0))</f>
        <v>2.5</v>
      </c>
      <c r="N333" s="5">
        <f>INDEX('Product Data'!$A$1:$G$49,MATCH('Order Data'!$F333,'Product Data'!$A$1:$A$49,0),MATCH('Order Data'!N$1,'Product Data'!$A$1:$G$1,0))</f>
        <v>22.884999999999998</v>
      </c>
      <c r="O333" s="5">
        <f t="shared" si="15"/>
        <v>22.884999999999998</v>
      </c>
      <c r="P333" t="str">
        <f t="shared" si="16"/>
        <v>Robusta</v>
      </c>
      <c r="Q333" t="str">
        <f t="shared" si="17"/>
        <v>Medium</v>
      </c>
      <c r="R333" t="str">
        <f>_xlfn.XLOOKUP(tbl_orders[[#This Row],[Customer ID]],'Customer Data'!$A$1:$A$1001,'Customer Data'!$H$1:$H$1001,,0)</f>
        <v>Yes</v>
      </c>
    </row>
    <row r="334" spans="1:18" x14ac:dyDescent="0.2">
      <c r="A334" s="2" t="s">
        <v>1735</v>
      </c>
      <c r="B334" s="2" t="str">
        <f>TEXT(tbl_orders[[#This Row],[Order Date]],"mmm")</f>
        <v>Aug</v>
      </c>
      <c r="C334" s="2" t="str">
        <f>TEXT(tbl_orders[[#This Row],[Order Date]],"yyyy")</f>
        <v>2019</v>
      </c>
      <c r="D334" s="3">
        <v>43689</v>
      </c>
      <c r="E334" s="2" t="s">
        <v>1736</v>
      </c>
      <c r="F334" t="s">
        <v>4285</v>
      </c>
      <c r="G334" s="2">
        <v>3</v>
      </c>
      <c r="H334" s="2" t="str">
        <f>_xlfn.XLOOKUP(E334,'Customer Data'!$A$1:$A$1001,'Customer Data'!$B$1:$B$1001,,0)</f>
        <v>Quinn Parsons</v>
      </c>
      <c r="I334" s="2" t="str">
        <f>IF(_xlfn.XLOOKUP(E334,'Customer Data'!$A$1:$A$1001,'Customer Data'!$C$1:$C$1001,,0)=0,"",_xlfn.XLOOKUP(E334,'Customer Data'!$A$1:$A$1001,'Customer Data'!$C$1:$C$1001,,0))</f>
        <v>qparsons98@blogtalkradio.com</v>
      </c>
      <c r="J334" s="2" t="str">
        <f>_xlfn.XLOOKUP(E334,'Customer Data'!$A$1:$A$1001,'Customer Data'!$F$1:$F$1001,,0)</f>
        <v>China</v>
      </c>
      <c r="K334" t="str">
        <f>INDEX('Product Data'!$A$1:$G$49,MATCH('Order Data'!$F334,'Product Data'!$A$1:$A$49,0),MATCH('Order Data'!K$1,'Product Data'!$A$1:$G$1,0))</f>
        <v>Ara</v>
      </c>
      <c r="L334" t="str">
        <f>INDEX('Product Data'!$A$1:$G$49,MATCH('Order Data'!$F334,'Product Data'!$A$1:$A$49,0),MATCH('Order Data'!L$1,'Product Data'!$A$1:$G$1,0))</f>
        <v>D</v>
      </c>
      <c r="M334" s="4">
        <f>INDEX('Product Data'!$A$1:$G$49,MATCH('Order Data'!$F334,'Product Data'!$A$1:$A$49,0),MATCH('Order Data'!M$1,'Product Data'!$A$1:$G$1,0))</f>
        <v>0.5</v>
      </c>
      <c r="N334" s="5">
        <f>INDEX('Product Data'!$A$1:$G$49,MATCH('Order Data'!$F334,'Product Data'!$A$1:$A$49,0),MATCH('Order Data'!N$1,'Product Data'!$A$1:$G$1,0))</f>
        <v>5.97</v>
      </c>
      <c r="O334" s="5">
        <f t="shared" si="15"/>
        <v>17.91</v>
      </c>
      <c r="P334" t="str">
        <f t="shared" si="16"/>
        <v>Arabica</v>
      </c>
      <c r="Q334" t="str">
        <f t="shared" si="17"/>
        <v>Dark</v>
      </c>
      <c r="R334" t="str">
        <f>_xlfn.XLOOKUP(tbl_orders[[#This Row],[Customer ID]],'Customer Data'!$A$1:$A$1001,'Customer Data'!$H$1:$H$1001,,0)</f>
        <v>Yes</v>
      </c>
    </row>
    <row r="335" spans="1:18" x14ac:dyDescent="0.2">
      <c r="A335" s="2" t="s">
        <v>1739</v>
      </c>
      <c r="B335" s="2" t="str">
        <f>TEXT(tbl_orders[[#This Row],[Order Date]],"mmm")</f>
        <v>Sep</v>
      </c>
      <c r="C335" s="2" t="str">
        <f>TEXT(tbl_orders[[#This Row],[Order Date]],"yyyy")</f>
        <v>2019</v>
      </c>
      <c r="D335" s="3">
        <v>43712</v>
      </c>
      <c r="E335" s="2" t="s">
        <v>1740</v>
      </c>
      <c r="F335" t="s">
        <v>4273</v>
      </c>
      <c r="G335" s="2">
        <v>4</v>
      </c>
      <c r="H335" s="2" t="str">
        <f>_xlfn.XLOOKUP(E335,'Customer Data'!$A$1:$A$1001,'Customer Data'!$B$1:$B$1001,,0)</f>
        <v>Vivyan Ceely</v>
      </c>
      <c r="I335" s="2" t="str">
        <f>IF(_xlfn.XLOOKUP(E335,'Customer Data'!$A$1:$A$1001,'Customer Data'!$C$1:$C$1001,,0)=0,"",_xlfn.XLOOKUP(E335,'Customer Data'!$A$1:$A$1001,'Customer Data'!$C$1:$C$1001,,0))</f>
        <v>vceely99@auda.org.au</v>
      </c>
      <c r="J335" s="2" t="str">
        <f>_xlfn.XLOOKUP(E335,'Customer Data'!$A$1:$A$1001,'Customer Data'!$F$1:$F$1001,,0)</f>
        <v>United States</v>
      </c>
      <c r="K335" t="str">
        <f>INDEX('Product Data'!$A$1:$G$49,MATCH('Order Data'!$F335,'Product Data'!$A$1:$A$49,0),MATCH('Order Data'!K$1,'Product Data'!$A$1:$G$1,0))</f>
        <v>Rob</v>
      </c>
      <c r="L335" t="str">
        <f>INDEX('Product Data'!$A$1:$G$49,MATCH('Order Data'!$F335,'Product Data'!$A$1:$A$49,0),MATCH('Order Data'!L$1,'Product Data'!$A$1:$G$1,0))</f>
        <v>M</v>
      </c>
      <c r="M335" s="4">
        <f>INDEX('Product Data'!$A$1:$G$49,MATCH('Order Data'!$F335,'Product Data'!$A$1:$A$49,0),MATCH('Order Data'!M$1,'Product Data'!$A$1:$G$1,0))</f>
        <v>0.5</v>
      </c>
      <c r="N335" s="5">
        <f>INDEX('Product Data'!$A$1:$G$49,MATCH('Order Data'!$F335,'Product Data'!$A$1:$A$49,0),MATCH('Order Data'!N$1,'Product Data'!$A$1:$G$1,0))</f>
        <v>5.97</v>
      </c>
      <c r="O335" s="5">
        <f t="shared" si="15"/>
        <v>23.88</v>
      </c>
      <c r="P335" t="str">
        <f t="shared" si="16"/>
        <v>Robusta</v>
      </c>
      <c r="Q335" t="str">
        <f t="shared" si="17"/>
        <v>Medium</v>
      </c>
      <c r="R335" t="str">
        <f>_xlfn.XLOOKUP(tbl_orders[[#This Row],[Customer ID]],'Customer Data'!$A$1:$A$1001,'Customer Data'!$H$1:$H$1001,,0)</f>
        <v>Yes</v>
      </c>
    </row>
    <row r="336" spans="1:18" x14ac:dyDescent="0.2">
      <c r="A336" s="2" t="s">
        <v>1743</v>
      </c>
      <c r="B336" s="2" t="str">
        <f>TEXT(tbl_orders[[#This Row],[Order Date]],"mmm")</f>
        <v>Oct</v>
      </c>
      <c r="C336" s="2" t="str">
        <f>TEXT(tbl_orders[[#This Row],[Order Date]],"yyyy")</f>
        <v>2019</v>
      </c>
      <c r="D336" s="3">
        <v>43742</v>
      </c>
      <c r="E336" s="2" t="s">
        <v>1744</v>
      </c>
      <c r="F336" t="s">
        <v>4306</v>
      </c>
      <c r="G336" s="2">
        <v>5</v>
      </c>
      <c r="H336" s="2" t="str">
        <f>_xlfn.XLOOKUP(E336,'Customer Data'!$A$1:$A$1001,'Customer Data'!$B$1:$B$1001,,0)</f>
        <v>Elonore Goodings</v>
      </c>
      <c r="I336" s="2" t="str">
        <f>IF(_xlfn.XLOOKUP(E336,'Customer Data'!$A$1:$A$1001,'Customer Data'!$C$1:$C$1001,,0)=0,"",_xlfn.XLOOKUP(E336,'Customer Data'!$A$1:$A$1001,'Customer Data'!$C$1:$C$1001,,0))</f>
        <v/>
      </c>
      <c r="J336" s="2" t="str">
        <f>_xlfn.XLOOKUP(E336,'Customer Data'!$A$1:$A$1001,'Customer Data'!$F$1:$F$1001,,0)</f>
        <v>China</v>
      </c>
      <c r="K336" t="str">
        <f>INDEX('Product Data'!$A$1:$G$49,MATCH('Order Data'!$F336,'Product Data'!$A$1:$A$49,0),MATCH('Order Data'!K$1,'Product Data'!$A$1:$G$1,0))</f>
        <v>Rob</v>
      </c>
      <c r="L336" t="str">
        <f>INDEX('Product Data'!$A$1:$G$49,MATCH('Order Data'!$F336,'Product Data'!$A$1:$A$49,0),MATCH('Order Data'!L$1,'Product Data'!$A$1:$G$1,0))</f>
        <v>L</v>
      </c>
      <c r="M336" s="4">
        <f>INDEX('Product Data'!$A$1:$G$49,MATCH('Order Data'!$F336,'Product Data'!$A$1:$A$49,0),MATCH('Order Data'!M$1,'Product Data'!$A$1:$G$1,0))</f>
        <v>1</v>
      </c>
      <c r="N336" s="5">
        <f>INDEX('Product Data'!$A$1:$G$49,MATCH('Order Data'!$F336,'Product Data'!$A$1:$A$49,0),MATCH('Order Data'!N$1,'Product Data'!$A$1:$G$1,0))</f>
        <v>11.95</v>
      </c>
      <c r="O336" s="5">
        <f t="shared" si="15"/>
        <v>59.75</v>
      </c>
      <c r="P336" t="str">
        <f t="shared" si="16"/>
        <v>Robusta</v>
      </c>
      <c r="Q336" t="str">
        <f t="shared" si="17"/>
        <v>Light</v>
      </c>
      <c r="R336" t="str">
        <f>_xlfn.XLOOKUP(tbl_orders[[#This Row],[Customer ID]],'Customer Data'!$A$1:$A$1001,'Customer Data'!$H$1:$H$1001,,0)</f>
        <v>No</v>
      </c>
    </row>
    <row r="337" spans="1:18" x14ac:dyDescent="0.2">
      <c r="A337" s="2" t="s">
        <v>1746</v>
      </c>
      <c r="B337" s="2" t="str">
        <f>TEXT(tbl_orders[[#This Row],[Order Date]],"mmm")</f>
        <v>Feb</v>
      </c>
      <c r="C337" s="2" t="str">
        <f>TEXT(tbl_orders[[#This Row],[Order Date]],"yyyy")</f>
        <v>2020</v>
      </c>
      <c r="D337" s="3">
        <v>43885</v>
      </c>
      <c r="E337" s="2" t="s">
        <v>1747</v>
      </c>
      <c r="F337" t="s">
        <v>4272</v>
      </c>
      <c r="G337" s="2">
        <v>6</v>
      </c>
      <c r="H337" s="2" t="str">
        <f>_xlfn.XLOOKUP(E337,'Customer Data'!$A$1:$A$1001,'Customer Data'!$B$1:$B$1001,,0)</f>
        <v>Clement Vasiliev</v>
      </c>
      <c r="I337" s="2" t="str">
        <f>IF(_xlfn.XLOOKUP(E337,'Customer Data'!$A$1:$A$1001,'Customer Data'!$C$1:$C$1001,,0)=0,"",_xlfn.XLOOKUP(E337,'Customer Data'!$A$1:$A$1001,'Customer Data'!$C$1:$C$1001,,0))</f>
        <v>cvasiliev9b@discuz.net</v>
      </c>
      <c r="J337" s="2" t="str">
        <f>_xlfn.XLOOKUP(E337,'Customer Data'!$A$1:$A$1001,'Customer Data'!$F$1:$F$1001,,0)</f>
        <v>Brazil</v>
      </c>
      <c r="K337" t="str">
        <f>INDEX('Product Data'!$A$1:$G$49,MATCH('Order Data'!$F337,'Product Data'!$A$1:$A$49,0),MATCH('Order Data'!K$1,'Product Data'!$A$1:$G$1,0))</f>
        <v>Lib</v>
      </c>
      <c r="L337" t="str">
        <f>INDEX('Product Data'!$A$1:$G$49,MATCH('Order Data'!$F337,'Product Data'!$A$1:$A$49,0),MATCH('Order Data'!L$1,'Product Data'!$A$1:$G$1,0))</f>
        <v>L</v>
      </c>
      <c r="M337" s="4">
        <f>INDEX('Product Data'!$A$1:$G$49,MATCH('Order Data'!$F337,'Product Data'!$A$1:$A$49,0),MATCH('Order Data'!M$1,'Product Data'!$A$1:$G$1,0))</f>
        <v>0.2</v>
      </c>
      <c r="N337" s="5">
        <f>INDEX('Product Data'!$A$1:$G$49,MATCH('Order Data'!$F337,'Product Data'!$A$1:$A$49,0),MATCH('Order Data'!N$1,'Product Data'!$A$1:$G$1,0))</f>
        <v>4.7549999999999999</v>
      </c>
      <c r="O337" s="5">
        <f t="shared" si="15"/>
        <v>28.53</v>
      </c>
      <c r="P337" t="str">
        <f t="shared" si="16"/>
        <v>Liberica</v>
      </c>
      <c r="Q337" t="str">
        <f t="shared" si="17"/>
        <v>Light</v>
      </c>
      <c r="R337" t="str">
        <f>_xlfn.XLOOKUP(tbl_orders[[#This Row],[Customer ID]],'Customer Data'!$A$1:$A$1001,'Customer Data'!$H$1:$H$1001,,0)</f>
        <v>Yes</v>
      </c>
    </row>
    <row r="338" spans="1:18" x14ac:dyDescent="0.2">
      <c r="A338" s="2" t="s">
        <v>1750</v>
      </c>
      <c r="B338" s="2" t="str">
        <f>TEXT(tbl_orders[[#This Row],[Order Date]],"mmm")</f>
        <v>Aug</v>
      </c>
      <c r="C338" s="2" t="str">
        <f>TEXT(tbl_orders[[#This Row],[Order Date]],"yyyy")</f>
        <v>2021</v>
      </c>
      <c r="D338" s="3">
        <v>44434</v>
      </c>
      <c r="E338" s="2" t="s">
        <v>1751</v>
      </c>
      <c r="F338" t="s">
        <v>4282</v>
      </c>
      <c r="G338" s="2">
        <v>4</v>
      </c>
      <c r="H338" s="2" t="str">
        <f>_xlfn.XLOOKUP(E338,'Customer Data'!$A$1:$A$1001,'Customer Data'!$B$1:$B$1001,,0)</f>
        <v>Terencio O'Moylan</v>
      </c>
      <c r="I338" s="2" t="str">
        <f>IF(_xlfn.XLOOKUP(E338,'Customer Data'!$A$1:$A$1001,'Customer Data'!$C$1:$C$1001,,0)=0,"",_xlfn.XLOOKUP(E338,'Customer Data'!$A$1:$A$1001,'Customer Data'!$C$1:$C$1001,,0))</f>
        <v>tomoylan9c@liveinternet.ru</v>
      </c>
      <c r="J338" s="2" t="str">
        <f>_xlfn.XLOOKUP(E338,'Customer Data'!$A$1:$A$1001,'Customer Data'!$F$1:$F$1001,,0)</f>
        <v>China</v>
      </c>
      <c r="K338" t="str">
        <f>INDEX('Product Data'!$A$1:$G$49,MATCH('Order Data'!$F338,'Product Data'!$A$1:$A$49,0),MATCH('Order Data'!K$1,'Product Data'!$A$1:$G$1,0))</f>
        <v>Ara</v>
      </c>
      <c r="L338" t="str">
        <f>INDEX('Product Data'!$A$1:$G$49,MATCH('Order Data'!$F338,'Product Data'!$A$1:$A$49,0),MATCH('Order Data'!L$1,'Product Data'!$A$1:$G$1,0))</f>
        <v>M</v>
      </c>
      <c r="M338" s="4">
        <f>INDEX('Product Data'!$A$1:$G$49,MATCH('Order Data'!$F338,'Product Data'!$A$1:$A$49,0),MATCH('Order Data'!M$1,'Product Data'!$A$1:$G$1,0))</f>
        <v>1</v>
      </c>
      <c r="N338" s="5">
        <f>INDEX('Product Data'!$A$1:$G$49,MATCH('Order Data'!$F338,'Product Data'!$A$1:$A$49,0),MATCH('Order Data'!N$1,'Product Data'!$A$1:$G$1,0))</f>
        <v>11.25</v>
      </c>
      <c r="O338" s="5">
        <f t="shared" si="15"/>
        <v>45</v>
      </c>
      <c r="P338" t="str">
        <f t="shared" si="16"/>
        <v>Arabica</v>
      </c>
      <c r="Q338" t="str">
        <f t="shared" si="17"/>
        <v>Medium</v>
      </c>
      <c r="R338" t="str">
        <f>_xlfn.XLOOKUP(tbl_orders[[#This Row],[Customer ID]],'Customer Data'!$A$1:$A$1001,'Customer Data'!$H$1:$H$1001,,0)</f>
        <v>No</v>
      </c>
    </row>
    <row r="339" spans="1:18" x14ac:dyDescent="0.2">
      <c r="A339" s="2" t="s">
        <v>1754</v>
      </c>
      <c r="B339" s="2" t="str">
        <f>TEXT(tbl_orders[[#This Row],[Order Date]],"mmm")</f>
        <v>Oct</v>
      </c>
      <c r="C339" s="2" t="str">
        <f>TEXT(tbl_orders[[#This Row],[Order Date]],"yyyy")</f>
        <v>2021</v>
      </c>
      <c r="D339" s="3">
        <v>44472</v>
      </c>
      <c r="E339" s="2" t="s">
        <v>1714</v>
      </c>
      <c r="F339" t="s">
        <v>4312</v>
      </c>
      <c r="G339" s="2">
        <v>2</v>
      </c>
      <c r="H339" s="2" t="str">
        <f>_xlfn.XLOOKUP(E339,'Customer Data'!$A$1:$A$1001,'Customer Data'!$B$1:$B$1001,,0)</f>
        <v>Flynn Antony</v>
      </c>
      <c r="I339" s="2" t="str">
        <f>IF(_xlfn.XLOOKUP(E339,'Customer Data'!$A$1:$A$1001,'Customer Data'!$C$1:$C$1001,,0)=0,"",_xlfn.XLOOKUP(E339,'Customer Data'!$A$1:$A$1001,'Customer Data'!$C$1:$C$1001,,0))</f>
        <v/>
      </c>
      <c r="J339" s="2" t="str">
        <f>_xlfn.XLOOKUP(E339,'Customer Data'!$A$1:$A$1001,'Customer Data'!$F$1:$F$1001,,0)</f>
        <v>United States</v>
      </c>
      <c r="K339" t="str">
        <f>INDEX('Product Data'!$A$1:$G$49,MATCH('Order Data'!$F339,'Product Data'!$A$1:$A$49,0),MATCH('Order Data'!K$1,'Product Data'!$A$1:$G$1,0))</f>
        <v>Exc</v>
      </c>
      <c r="L339" t="str">
        <f>INDEX('Product Data'!$A$1:$G$49,MATCH('Order Data'!$F339,'Product Data'!$A$1:$A$49,0),MATCH('Order Data'!L$1,'Product Data'!$A$1:$G$1,0))</f>
        <v>D</v>
      </c>
      <c r="M339" s="4">
        <f>INDEX('Product Data'!$A$1:$G$49,MATCH('Order Data'!$F339,'Product Data'!$A$1:$A$49,0),MATCH('Order Data'!M$1,'Product Data'!$A$1:$G$1,0))</f>
        <v>2.5</v>
      </c>
      <c r="N339" s="5">
        <f>INDEX('Product Data'!$A$1:$G$49,MATCH('Order Data'!$F339,'Product Data'!$A$1:$A$49,0),MATCH('Order Data'!N$1,'Product Data'!$A$1:$G$1,0))</f>
        <v>27.945</v>
      </c>
      <c r="O339" s="5">
        <f t="shared" si="15"/>
        <v>55.89</v>
      </c>
      <c r="P339" t="str">
        <f t="shared" si="16"/>
        <v>Excelsa</v>
      </c>
      <c r="Q339" t="str">
        <f t="shared" si="17"/>
        <v>Dark</v>
      </c>
      <c r="R339" t="str">
        <f>_xlfn.XLOOKUP(tbl_orders[[#This Row],[Customer ID]],'Customer Data'!$A$1:$A$1001,'Customer Data'!$H$1:$H$1001,,0)</f>
        <v>No</v>
      </c>
    </row>
    <row r="340" spans="1:18" x14ac:dyDescent="0.2">
      <c r="A340" s="2" t="s">
        <v>1757</v>
      </c>
      <c r="B340" s="2" t="str">
        <f>TEXT(tbl_orders[[#This Row],[Order Date]],"mmm")</f>
        <v>Jun</v>
      </c>
      <c r="C340" s="2" t="str">
        <f>TEXT(tbl_orders[[#This Row],[Order Date]],"yyyy")</f>
        <v>2020</v>
      </c>
      <c r="D340" s="3">
        <v>43995</v>
      </c>
      <c r="E340" s="2" t="s">
        <v>1758</v>
      </c>
      <c r="F340" t="s">
        <v>4298</v>
      </c>
      <c r="G340" s="2">
        <v>4</v>
      </c>
      <c r="H340" s="2" t="str">
        <f>_xlfn.XLOOKUP(E340,'Customer Data'!$A$1:$A$1001,'Customer Data'!$B$1:$B$1001,,0)</f>
        <v>Wyatan Fetherston</v>
      </c>
      <c r="I340" s="2" t="str">
        <f>IF(_xlfn.XLOOKUP(E340,'Customer Data'!$A$1:$A$1001,'Customer Data'!$C$1:$C$1001,,0)=0,"",_xlfn.XLOOKUP(E340,'Customer Data'!$A$1:$A$1001,'Customer Data'!$C$1:$C$1001,,0))</f>
        <v>wfetherston9e@constantcontact.com</v>
      </c>
      <c r="J340" s="2" t="str">
        <f>_xlfn.XLOOKUP(E340,'Customer Data'!$A$1:$A$1001,'Customer Data'!$F$1:$F$1001,,0)</f>
        <v>China</v>
      </c>
      <c r="K340" t="str">
        <f>INDEX('Product Data'!$A$1:$G$49,MATCH('Order Data'!$F340,'Product Data'!$A$1:$A$49,0),MATCH('Order Data'!K$1,'Product Data'!$A$1:$G$1,0))</f>
        <v>Exc</v>
      </c>
      <c r="L340" t="str">
        <f>INDEX('Product Data'!$A$1:$G$49,MATCH('Order Data'!$F340,'Product Data'!$A$1:$A$49,0),MATCH('Order Data'!L$1,'Product Data'!$A$1:$G$1,0))</f>
        <v>L</v>
      </c>
      <c r="M340" s="4">
        <f>INDEX('Product Data'!$A$1:$G$49,MATCH('Order Data'!$F340,'Product Data'!$A$1:$A$49,0),MATCH('Order Data'!M$1,'Product Data'!$A$1:$G$1,0))</f>
        <v>1</v>
      </c>
      <c r="N340" s="5">
        <f>INDEX('Product Data'!$A$1:$G$49,MATCH('Order Data'!$F340,'Product Data'!$A$1:$A$49,0),MATCH('Order Data'!N$1,'Product Data'!$A$1:$G$1,0))</f>
        <v>14.85</v>
      </c>
      <c r="O340" s="5">
        <f t="shared" si="15"/>
        <v>59.4</v>
      </c>
      <c r="P340" t="str">
        <f t="shared" si="16"/>
        <v>Excelsa</v>
      </c>
      <c r="Q340" t="str">
        <f t="shared" si="17"/>
        <v>Light</v>
      </c>
      <c r="R340" t="str">
        <f>_xlfn.XLOOKUP(tbl_orders[[#This Row],[Customer ID]],'Customer Data'!$A$1:$A$1001,'Customer Data'!$H$1:$H$1001,,0)</f>
        <v>No</v>
      </c>
    </row>
    <row r="341" spans="1:18" x14ac:dyDescent="0.2">
      <c r="A341" s="2" t="s">
        <v>1761</v>
      </c>
      <c r="B341" s="2" t="str">
        <f>TEXT(tbl_orders[[#This Row],[Order Date]],"mmm")</f>
        <v>Mar</v>
      </c>
      <c r="C341" s="2" t="str">
        <f>TEXT(tbl_orders[[#This Row],[Order Date]],"yyyy")</f>
        <v>2021</v>
      </c>
      <c r="D341" s="3">
        <v>44256</v>
      </c>
      <c r="E341" s="2" t="s">
        <v>1762</v>
      </c>
      <c r="F341" t="s">
        <v>4280</v>
      </c>
      <c r="G341" s="2">
        <v>2</v>
      </c>
      <c r="H341" s="2" t="str">
        <f>_xlfn.XLOOKUP(E341,'Customer Data'!$A$1:$A$1001,'Customer Data'!$B$1:$B$1001,,0)</f>
        <v>Emmaline Rasmus</v>
      </c>
      <c r="I341" s="2" t="str">
        <f>IF(_xlfn.XLOOKUP(E341,'Customer Data'!$A$1:$A$1001,'Customer Data'!$C$1:$C$1001,,0)=0,"",_xlfn.XLOOKUP(E341,'Customer Data'!$A$1:$A$1001,'Customer Data'!$C$1:$C$1001,,0))</f>
        <v>erasmus9f@techcrunch.com</v>
      </c>
      <c r="J341" s="2" t="str">
        <f>_xlfn.XLOOKUP(E341,'Customer Data'!$A$1:$A$1001,'Customer Data'!$F$1:$F$1001,,0)</f>
        <v>Brazil</v>
      </c>
      <c r="K341" t="str">
        <f>INDEX('Product Data'!$A$1:$G$49,MATCH('Order Data'!$F341,'Product Data'!$A$1:$A$49,0),MATCH('Order Data'!K$1,'Product Data'!$A$1:$G$1,0))</f>
        <v>Exc</v>
      </c>
      <c r="L341" t="str">
        <f>INDEX('Product Data'!$A$1:$G$49,MATCH('Order Data'!$F341,'Product Data'!$A$1:$A$49,0),MATCH('Order Data'!L$1,'Product Data'!$A$1:$G$1,0))</f>
        <v>D</v>
      </c>
      <c r="M341" s="4">
        <f>INDEX('Product Data'!$A$1:$G$49,MATCH('Order Data'!$F341,'Product Data'!$A$1:$A$49,0),MATCH('Order Data'!M$1,'Product Data'!$A$1:$G$1,0))</f>
        <v>0.2</v>
      </c>
      <c r="N341" s="5">
        <f>INDEX('Product Data'!$A$1:$G$49,MATCH('Order Data'!$F341,'Product Data'!$A$1:$A$49,0),MATCH('Order Data'!N$1,'Product Data'!$A$1:$G$1,0))</f>
        <v>3.645</v>
      </c>
      <c r="O341" s="5">
        <f t="shared" si="15"/>
        <v>7.29</v>
      </c>
      <c r="P341" t="str">
        <f t="shared" si="16"/>
        <v>Excelsa</v>
      </c>
      <c r="Q341" t="str">
        <f t="shared" si="17"/>
        <v>Dark</v>
      </c>
      <c r="R341" t="str">
        <f>_xlfn.XLOOKUP(tbl_orders[[#This Row],[Customer ID]],'Customer Data'!$A$1:$A$1001,'Customer Data'!$H$1:$H$1001,,0)</f>
        <v>Yes</v>
      </c>
    </row>
    <row r="342" spans="1:18" x14ac:dyDescent="0.2">
      <c r="A342" s="2" t="s">
        <v>1765</v>
      </c>
      <c r="B342" s="2" t="str">
        <f>TEXT(tbl_orders[[#This Row],[Order Date]],"mmm")</f>
        <v>Mar</v>
      </c>
      <c r="C342" s="2" t="str">
        <f>TEXT(tbl_orders[[#This Row],[Order Date]],"yyyy")</f>
        <v>2019</v>
      </c>
      <c r="D342" s="3">
        <v>43528</v>
      </c>
      <c r="E342" s="2" t="s">
        <v>1766</v>
      </c>
      <c r="F342" t="s">
        <v>4271</v>
      </c>
      <c r="G342" s="2">
        <v>1</v>
      </c>
      <c r="H342" s="2" t="str">
        <f>_xlfn.XLOOKUP(E342,'Customer Data'!$A$1:$A$1001,'Customer Data'!$B$1:$B$1001,,0)</f>
        <v>Wesley Giorgioni</v>
      </c>
      <c r="I342" s="2" t="str">
        <f>IF(_xlfn.XLOOKUP(E342,'Customer Data'!$A$1:$A$1001,'Customer Data'!$C$1:$C$1001,,0)=0,"",_xlfn.XLOOKUP(E342,'Customer Data'!$A$1:$A$1001,'Customer Data'!$C$1:$C$1001,,0))</f>
        <v>wgiorgioni9g@wikipedia.org</v>
      </c>
      <c r="J342" s="2" t="str">
        <f>_xlfn.XLOOKUP(E342,'Customer Data'!$A$1:$A$1001,'Customer Data'!$F$1:$F$1001,,0)</f>
        <v>United States</v>
      </c>
      <c r="K342" t="str">
        <f>INDEX('Product Data'!$A$1:$G$49,MATCH('Order Data'!$F342,'Product Data'!$A$1:$A$49,0),MATCH('Order Data'!K$1,'Product Data'!$A$1:$G$1,0))</f>
        <v>Exc</v>
      </c>
      <c r="L342" t="str">
        <f>INDEX('Product Data'!$A$1:$G$49,MATCH('Order Data'!$F342,'Product Data'!$A$1:$A$49,0),MATCH('Order Data'!L$1,'Product Data'!$A$1:$G$1,0))</f>
        <v>D</v>
      </c>
      <c r="M342" s="4">
        <f>INDEX('Product Data'!$A$1:$G$49,MATCH('Order Data'!$F342,'Product Data'!$A$1:$A$49,0),MATCH('Order Data'!M$1,'Product Data'!$A$1:$G$1,0))</f>
        <v>0.5</v>
      </c>
      <c r="N342" s="5">
        <f>INDEX('Product Data'!$A$1:$G$49,MATCH('Order Data'!$F342,'Product Data'!$A$1:$A$49,0),MATCH('Order Data'!N$1,'Product Data'!$A$1:$G$1,0))</f>
        <v>7.29</v>
      </c>
      <c r="O342" s="5">
        <f t="shared" si="15"/>
        <v>7.29</v>
      </c>
      <c r="P342" t="str">
        <f t="shared" si="16"/>
        <v>Excelsa</v>
      </c>
      <c r="Q342" t="str">
        <f t="shared" si="17"/>
        <v>Dark</v>
      </c>
      <c r="R342" t="str">
        <f>_xlfn.XLOOKUP(tbl_orders[[#This Row],[Customer ID]],'Customer Data'!$A$1:$A$1001,'Customer Data'!$H$1:$H$1001,,0)</f>
        <v>Yes</v>
      </c>
    </row>
    <row r="343" spans="1:18" x14ac:dyDescent="0.2">
      <c r="A343" s="2" t="s">
        <v>1769</v>
      </c>
      <c r="B343" s="2" t="str">
        <f>TEXT(tbl_orders[[#This Row],[Order Date]],"mmm")</f>
        <v>Oct</v>
      </c>
      <c r="C343" s="2" t="str">
        <f>TEXT(tbl_orders[[#This Row],[Order Date]],"yyyy")</f>
        <v>2019</v>
      </c>
      <c r="D343" s="3">
        <v>43751</v>
      </c>
      <c r="E343" s="2" t="s">
        <v>1770</v>
      </c>
      <c r="F343" t="s">
        <v>4303</v>
      </c>
      <c r="G343" s="2">
        <v>2</v>
      </c>
      <c r="H343" s="2" t="str">
        <f>_xlfn.XLOOKUP(E343,'Customer Data'!$A$1:$A$1001,'Customer Data'!$B$1:$B$1001,,0)</f>
        <v>Lucienne Scargle</v>
      </c>
      <c r="I343" s="2" t="str">
        <f>IF(_xlfn.XLOOKUP(E343,'Customer Data'!$A$1:$A$1001,'Customer Data'!$C$1:$C$1001,,0)=0,"",_xlfn.XLOOKUP(E343,'Customer Data'!$A$1:$A$1001,'Customer Data'!$C$1:$C$1001,,0))</f>
        <v>lscargle9h@myspace.com</v>
      </c>
      <c r="J343" s="2" t="str">
        <f>_xlfn.XLOOKUP(E343,'Customer Data'!$A$1:$A$1001,'Customer Data'!$F$1:$F$1001,,0)</f>
        <v>Brazil</v>
      </c>
      <c r="K343" t="str">
        <f>INDEX('Product Data'!$A$1:$G$49,MATCH('Order Data'!$F343,'Product Data'!$A$1:$A$49,0),MATCH('Order Data'!K$1,'Product Data'!$A$1:$G$1,0))</f>
        <v>Exc</v>
      </c>
      <c r="L343" t="str">
        <f>INDEX('Product Data'!$A$1:$G$49,MATCH('Order Data'!$F343,'Product Data'!$A$1:$A$49,0),MATCH('Order Data'!L$1,'Product Data'!$A$1:$G$1,0))</f>
        <v>L</v>
      </c>
      <c r="M343" s="4">
        <f>INDEX('Product Data'!$A$1:$G$49,MATCH('Order Data'!$F343,'Product Data'!$A$1:$A$49,0),MATCH('Order Data'!M$1,'Product Data'!$A$1:$G$1,0))</f>
        <v>0.5</v>
      </c>
      <c r="N343" s="5">
        <f>INDEX('Product Data'!$A$1:$G$49,MATCH('Order Data'!$F343,'Product Data'!$A$1:$A$49,0),MATCH('Order Data'!N$1,'Product Data'!$A$1:$G$1,0))</f>
        <v>8.91</v>
      </c>
      <c r="O343" s="5">
        <f t="shared" si="15"/>
        <v>17.82</v>
      </c>
      <c r="P343" t="str">
        <f t="shared" si="16"/>
        <v>Excelsa</v>
      </c>
      <c r="Q343" t="str">
        <f t="shared" si="17"/>
        <v>Light</v>
      </c>
      <c r="R343" t="str">
        <f>_xlfn.XLOOKUP(tbl_orders[[#This Row],[Customer ID]],'Customer Data'!$A$1:$A$1001,'Customer Data'!$H$1:$H$1001,,0)</f>
        <v>No</v>
      </c>
    </row>
    <row r="344" spans="1:18" x14ac:dyDescent="0.2">
      <c r="A344" s="2" t="s">
        <v>1769</v>
      </c>
      <c r="B344" s="2" t="str">
        <f>TEXT(tbl_orders[[#This Row],[Order Date]],"mmm")</f>
        <v>Oct</v>
      </c>
      <c r="C344" s="2" t="str">
        <f>TEXT(tbl_orders[[#This Row],[Order Date]],"yyyy")</f>
        <v>2019</v>
      </c>
      <c r="D344" s="3">
        <v>43751</v>
      </c>
      <c r="E344" s="2" t="s">
        <v>1770</v>
      </c>
      <c r="F344" t="s">
        <v>4296</v>
      </c>
      <c r="G344" s="2">
        <v>5</v>
      </c>
      <c r="H344" s="2" t="str">
        <f>_xlfn.XLOOKUP(E344,'Customer Data'!$A$1:$A$1001,'Customer Data'!$B$1:$B$1001,,0)</f>
        <v>Lucienne Scargle</v>
      </c>
      <c r="I344" s="2" t="str">
        <f>IF(_xlfn.XLOOKUP(E344,'Customer Data'!$A$1:$A$1001,'Customer Data'!$C$1:$C$1001,,0)=0,"",_xlfn.XLOOKUP(E344,'Customer Data'!$A$1:$A$1001,'Customer Data'!$C$1:$C$1001,,0))</f>
        <v>lscargle9h@myspace.com</v>
      </c>
      <c r="J344" s="2" t="str">
        <f>_xlfn.XLOOKUP(E344,'Customer Data'!$A$1:$A$1001,'Customer Data'!$F$1:$F$1001,,0)</f>
        <v>Brazil</v>
      </c>
      <c r="K344" t="str">
        <f>INDEX('Product Data'!$A$1:$G$49,MATCH('Order Data'!$F344,'Product Data'!$A$1:$A$49,0),MATCH('Order Data'!K$1,'Product Data'!$A$1:$G$1,0))</f>
        <v>Lib</v>
      </c>
      <c r="L344" t="str">
        <f>INDEX('Product Data'!$A$1:$G$49,MATCH('Order Data'!$F344,'Product Data'!$A$1:$A$49,0),MATCH('Order Data'!L$1,'Product Data'!$A$1:$G$1,0))</f>
        <v>D</v>
      </c>
      <c r="M344" s="4">
        <f>INDEX('Product Data'!$A$1:$G$49,MATCH('Order Data'!$F344,'Product Data'!$A$1:$A$49,0),MATCH('Order Data'!M$1,'Product Data'!$A$1:$G$1,0))</f>
        <v>0.5</v>
      </c>
      <c r="N344" s="5">
        <f>INDEX('Product Data'!$A$1:$G$49,MATCH('Order Data'!$F344,'Product Data'!$A$1:$A$49,0),MATCH('Order Data'!N$1,'Product Data'!$A$1:$G$1,0))</f>
        <v>7.77</v>
      </c>
      <c r="O344" s="5">
        <f t="shared" si="15"/>
        <v>38.849999999999994</v>
      </c>
      <c r="P344" t="str">
        <f t="shared" si="16"/>
        <v>Liberica</v>
      </c>
      <c r="Q344" t="str">
        <f t="shared" si="17"/>
        <v>Dark</v>
      </c>
      <c r="R344" t="str">
        <f>_xlfn.XLOOKUP(tbl_orders[[#This Row],[Customer ID]],'Customer Data'!$A$1:$A$1001,'Customer Data'!$H$1:$H$1001,,0)</f>
        <v>No</v>
      </c>
    </row>
    <row r="345" spans="1:18" x14ac:dyDescent="0.2">
      <c r="A345" s="2" t="s">
        <v>1776</v>
      </c>
      <c r="B345" s="2" t="str">
        <f>TEXT(tbl_orders[[#This Row],[Order Date]],"mmm")</f>
        <v>Aug</v>
      </c>
      <c r="C345" s="2" t="str">
        <f>TEXT(tbl_orders[[#This Row],[Order Date]],"yyyy")</f>
        <v>2019</v>
      </c>
      <c r="D345" s="3">
        <v>43692</v>
      </c>
      <c r="E345" s="2" t="s">
        <v>1777</v>
      </c>
      <c r="F345" t="s">
        <v>4299</v>
      </c>
      <c r="G345" s="2">
        <v>6</v>
      </c>
      <c r="H345" s="2" t="str">
        <f>_xlfn.XLOOKUP(E345,'Customer Data'!$A$1:$A$1001,'Customer Data'!$B$1:$B$1001,,0)</f>
        <v>Noam Climance</v>
      </c>
      <c r="I345" s="2" t="str">
        <f>IF(_xlfn.XLOOKUP(E345,'Customer Data'!$A$1:$A$1001,'Customer Data'!$C$1:$C$1001,,0)=0,"",_xlfn.XLOOKUP(E345,'Customer Data'!$A$1:$A$1001,'Customer Data'!$C$1:$C$1001,,0))</f>
        <v>nclimance9j@europa.eu</v>
      </c>
      <c r="J345" s="2" t="str">
        <f>_xlfn.XLOOKUP(E345,'Customer Data'!$A$1:$A$1001,'Customer Data'!$F$1:$F$1001,,0)</f>
        <v>United States</v>
      </c>
      <c r="K345" t="str">
        <f>INDEX('Product Data'!$A$1:$G$49,MATCH('Order Data'!$F345,'Product Data'!$A$1:$A$49,0),MATCH('Order Data'!K$1,'Product Data'!$A$1:$G$1,0))</f>
        <v>Rob</v>
      </c>
      <c r="L345" t="str">
        <f>INDEX('Product Data'!$A$1:$G$49,MATCH('Order Data'!$F345,'Product Data'!$A$1:$A$49,0),MATCH('Order Data'!L$1,'Product Data'!$A$1:$G$1,0))</f>
        <v>D</v>
      </c>
      <c r="M345" s="4">
        <f>INDEX('Product Data'!$A$1:$G$49,MATCH('Order Data'!$F345,'Product Data'!$A$1:$A$49,0),MATCH('Order Data'!M$1,'Product Data'!$A$1:$G$1,0))</f>
        <v>0.5</v>
      </c>
      <c r="N345" s="5">
        <f>INDEX('Product Data'!$A$1:$G$49,MATCH('Order Data'!$F345,'Product Data'!$A$1:$A$49,0),MATCH('Order Data'!N$1,'Product Data'!$A$1:$G$1,0))</f>
        <v>5.3699999999999992</v>
      </c>
      <c r="O345" s="5">
        <f t="shared" si="15"/>
        <v>32.22</v>
      </c>
      <c r="P345" t="str">
        <f t="shared" si="16"/>
        <v>Robusta</v>
      </c>
      <c r="Q345" t="str">
        <f t="shared" si="17"/>
        <v>Dark</v>
      </c>
      <c r="R345" t="str">
        <f>_xlfn.XLOOKUP(tbl_orders[[#This Row],[Customer ID]],'Customer Data'!$A$1:$A$1001,'Customer Data'!$H$1:$H$1001,,0)</f>
        <v>No</v>
      </c>
    </row>
    <row r="346" spans="1:18" x14ac:dyDescent="0.2">
      <c r="A346" s="2" t="s">
        <v>1780</v>
      </c>
      <c r="B346" s="2" t="str">
        <f>TEXT(tbl_orders[[#This Row],[Order Date]],"mmm")</f>
        <v>Nov</v>
      </c>
      <c r="C346" s="2" t="str">
        <f>TEXT(tbl_orders[[#This Row],[Order Date]],"yyyy")</f>
        <v>2021</v>
      </c>
      <c r="D346" s="3">
        <v>44529</v>
      </c>
      <c r="E346" s="2" t="s">
        <v>1781</v>
      </c>
      <c r="F346" t="s">
        <v>4265</v>
      </c>
      <c r="G346" s="2">
        <v>2</v>
      </c>
      <c r="H346" s="2" t="str">
        <f>_xlfn.XLOOKUP(E346,'Customer Data'!$A$1:$A$1001,'Customer Data'!$B$1:$B$1001,,0)</f>
        <v>Catarina Donn</v>
      </c>
      <c r="I346" s="2" t="str">
        <f>IF(_xlfn.XLOOKUP(E346,'Customer Data'!$A$1:$A$1001,'Customer Data'!$C$1:$C$1001,,0)=0,"",_xlfn.XLOOKUP(E346,'Customer Data'!$A$1:$A$1001,'Customer Data'!$C$1:$C$1001,,0))</f>
        <v/>
      </c>
      <c r="J346" s="2" t="str">
        <f>_xlfn.XLOOKUP(E346,'Customer Data'!$A$1:$A$1001,'Customer Data'!$F$1:$F$1001,,0)</f>
        <v>China</v>
      </c>
      <c r="K346" t="str">
        <f>INDEX('Product Data'!$A$1:$G$49,MATCH('Order Data'!$F346,'Product Data'!$A$1:$A$49,0),MATCH('Order Data'!K$1,'Product Data'!$A$1:$G$1,0))</f>
        <v>Rob</v>
      </c>
      <c r="L346" t="str">
        <f>INDEX('Product Data'!$A$1:$G$49,MATCH('Order Data'!$F346,'Product Data'!$A$1:$A$49,0),MATCH('Order Data'!L$1,'Product Data'!$A$1:$G$1,0))</f>
        <v>M</v>
      </c>
      <c r="M346" s="4">
        <f>INDEX('Product Data'!$A$1:$G$49,MATCH('Order Data'!$F346,'Product Data'!$A$1:$A$49,0),MATCH('Order Data'!M$1,'Product Data'!$A$1:$G$1,0))</f>
        <v>1</v>
      </c>
      <c r="N346" s="5">
        <f>INDEX('Product Data'!$A$1:$G$49,MATCH('Order Data'!$F346,'Product Data'!$A$1:$A$49,0),MATCH('Order Data'!N$1,'Product Data'!$A$1:$G$1,0))</f>
        <v>9.9499999999999993</v>
      </c>
      <c r="O346" s="5">
        <f t="shared" si="15"/>
        <v>19.899999999999999</v>
      </c>
      <c r="P346" t="str">
        <f t="shared" si="16"/>
        <v>Robusta</v>
      </c>
      <c r="Q346" t="str">
        <f t="shared" si="17"/>
        <v>Medium</v>
      </c>
      <c r="R346" t="str">
        <f>_xlfn.XLOOKUP(tbl_orders[[#This Row],[Customer ID]],'Customer Data'!$A$1:$A$1001,'Customer Data'!$H$1:$H$1001,,0)</f>
        <v>Yes</v>
      </c>
    </row>
    <row r="347" spans="1:18" x14ac:dyDescent="0.2">
      <c r="A347" s="2" t="s">
        <v>1783</v>
      </c>
      <c r="B347" s="2" t="str">
        <f>TEXT(tbl_orders[[#This Row],[Order Date]],"mmm")</f>
        <v>Jan</v>
      </c>
      <c r="C347" s="2" t="str">
        <f>TEXT(tbl_orders[[#This Row],[Order Date]],"yyyy")</f>
        <v>2020</v>
      </c>
      <c r="D347" s="3">
        <v>43849</v>
      </c>
      <c r="E347" s="2" t="s">
        <v>1784</v>
      </c>
      <c r="F347" t="s">
        <v>4306</v>
      </c>
      <c r="G347" s="2">
        <v>5</v>
      </c>
      <c r="H347" s="2" t="str">
        <f>_xlfn.XLOOKUP(E347,'Customer Data'!$A$1:$A$1001,'Customer Data'!$B$1:$B$1001,,0)</f>
        <v>Ameline Snazle</v>
      </c>
      <c r="I347" s="2" t="str">
        <f>IF(_xlfn.XLOOKUP(E347,'Customer Data'!$A$1:$A$1001,'Customer Data'!$C$1:$C$1001,,0)=0,"",_xlfn.XLOOKUP(E347,'Customer Data'!$A$1:$A$1001,'Customer Data'!$C$1:$C$1001,,0))</f>
        <v>asnazle9l@oracle.com</v>
      </c>
      <c r="J347" s="2" t="str">
        <f>_xlfn.XLOOKUP(E347,'Customer Data'!$A$1:$A$1001,'Customer Data'!$F$1:$F$1001,,0)</f>
        <v>Brazil</v>
      </c>
      <c r="K347" t="str">
        <f>INDEX('Product Data'!$A$1:$G$49,MATCH('Order Data'!$F347,'Product Data'!$A$1:$A$49,0),MATCH('Order Data'!K$1,'Product Data'!$A$1:$G$1,0))</f>
        <v>Rob</v>
      </c>
      <c r="L347" t="str">
        <f>INDEX('Product Data'!$A$1:$G$49,MATCH('Order Data'!$F347,'Product Data'!$A$1:$A$49,0),MATCH('Order Data'!L$1,'Product Data'!$A$1:$G$1,0))</f>
        <v>L</v>
      </c>
      <c r="M347" s="4">
        <f>INDEX('Product Data'!$A$1:$G$49,MATCH('Order Data'!$F347,'Product Data'!$A$1:$A$49,0),MATCH('Order Data'!M$1,'Product Data'!$A$1:$G$1,0))</f>
        <v>1</v>
      </c>
      <c r="N347" s="5">
        <f>INDEX('Product Data'!$A$1:$G$49,MATCH('Order Data'!$F347,'Product Data'!$A$1:$A$49,0),MATCH('Order Data'!N$1,'Product Data'!$A$1:$G$1,0))</f>
        <v>11.95</v>
      </c>
      <c r="O347" s="5">
        <f t="shared" si="15"/>
        <v>59.75</v>
      </c>
      <c r="P347" t="str">
        <f t="shared" si="16"/>
        <v>Robusta</v>
      </c>
      <c r="Q347" t="str">
        <f t="shared" si="17"/>
        <v>Light</v>
      </c>
      <c r="R347" t="str">
        <f>_xlfn.XLOOKUP(tbl_orders[[#This Row],[Customer ID]],'Customer Data'!$A$1:$A$1001,'Customer Data'!$H$1:$H$1001,,0)</f>
        <v>No</v>
      </c>
    </row>
    <row r="348" spans="1:18" x14ac:dyDescent="0.2">
      <c r="A348" s="2" t="s">
        <v>1787</v>
      </c>
      <c r="B348" s="2" t="str">
        <f>TEXT(tbl_orders[[#This Row],[Order Date]],"mmm")</f>
        <v>May</v>
      </c>
      <c r="C348" s="2" t="str">
        <f>TEXT(tbl_orders[[#This Row],[Order Date]],"yyyy")</f>
        <v>2021</v>
      </c>
      <c r="D348" s="3">
        <v>44344</v>
      </c>
      <c r="E348" s="2" t="s">
        <v>1788</v>
      </c>
      <c r="F348" t="s">
        <v>4307</v>
      </c>
      <c r="G348" s="2">
        <v>3</v>
      </c>
      <c r="H348" s="2" t="str">
        <f>_xlfn.XLOOKUP(E348,'Customer Data'!$A$1:$A$1001,'Customer Data'!$B$1:$B$1001,,0)</f>
        <v>Rebeka Worg</v>
      </c>
      <c r="I348" s="2" t="str">
        <f>IF(_xlfn.XLOOKUP(E348,'Customer Data'!$A$1:$A$1001,'Customer Data'!$C$1:$C$1001,,0)=0,"",_xlfn.XLOOKUP(E348,'Customer Data'!$A$1:$A$1001,'Customer Data'!$C$1:$C$1001,,0))</f>
        <v>rworg9m@arstechnica.com</v>
      </c>
      <c r="J348" s="2" t="str">
        <f>_xlfn.XLOOKUP(E348,'Customer Data'!$A$1:$A$1001,'Customer Data'!$F$1:$F$1001,,0)</f>
        <v>China</v>
      </c>
      <c r="K348" t="str">
        <f>INDEX('Product Data'!$A$1:$G$49,MATCH('Order Data'!$F348,'Product Data'!$A$1:$A$49,0),MATCH('Order Data'!K$1,'Product Data'!$A$1:$G$1,0))</f>
        <v>Ara</v>
      </c>
      <c r="L348" t="str">
        <f>INDEX('Product Data'!$A$1:$G$49,MATCH('Order Data'!$F348,'Product Data'!$A$1:$A$49,0),MATCH('Order Data'!L$1,'Product Data'!$A$1:$G$1,0))</f>
        <v>L</v>
      </c>
      <c r="M348" s="4">
        <f>INDEX('Product Data'!$A$1:$G$49,MATCH('Order Data'!$F348,'Product Data'!$A$1:$A$49,0),MATCH('Order Data'!M$1,'Product Data'!$A$1:$G$1,0))</f>
        <v>0.5</v>
      </c>
      <c r="N348" s="5">
        <f>INDEX('Product Data'!$A$1:$G$49,MATCH('Order Data'!$F348,'Product Data'!$A$1:$A$49,0),MATCH('Order Data'!N$1,'Product Data'!$A$1:$G$1,0))</f>
        <v>7.77</v>
      </c>
      <c r="O348" s="5">
        <f t="shared" si="15"/>
        <v>23.31</v>
      </c>
      <c r="P348" t="str">
        <f t="shared" si="16"/>
        <v>Arabica</v>
      </c>
      <c r="Q348" t="str">
        <f t="shared" si="17"/>
        <v>Light</v>
      </c>
      <c r="R348" t="str">
        <f>_xlfn.XLOOKUP(tbl_orders[[#This Row],[Customer ID]],'Customer Data'!$A$1:$A$1001,'Customer Data'!$H$1:$H$1001,,0)</f>
        <v>Yes</v>
      </c>
    </row>
    <row r="349" spans="1:18" x14ac:dyDescent="0.2">
      <c r="A349" s="2" t="s">
        <v>1791</v>
      </c>
      <c r="B349" s="2" t="str">
        <f>TEXT(tbl_orders[[#This Row],[Order Date]],"mmm")</f>
        <v>Jan</v>
      </c>
      <c r="C349" s="2" t="str">
        <f>TEXT(tbl_orders[[#This Row],[Order Date]],"yyyy")</f>
        <v>2022</v>
      </c>
      <c r="D349" s="3">
        <v>44576</v>
      </c>
      <c r="E349" s="2" t="s">
        <v>1792</v>
      </c>
      <c r="F349" t="s">
        <v>4289</v>
      </c>
      <c r="G349" s="2">
        <v>2</v>
      </c>
      <c r="H349" s="2" t="str">
        <f>_xlfn.XLOOKUP(E349,'Customer Data'!$A$1:$A$1001,'Customer Data'!$B$1:$B$1001,,0)</f>
        <v>Lewes Danes</v>
      </c>
      <c r="I349" s="2" t="str">
        <f>IF(_xlfn.XLOOKUP(E349,'Customer Data'!$A$1:$A$1001,'Customer Data'!$C$1:$C$1001,,0)=0,"",_xlfn.XLOOKUP(E349,'Customer Data'!$A$1:$A$1001,'Customer Data'!$C$1:$C$1001,,0))</f>
        <v>ldanes9n@umn.edu</v>
      </c>
      <c r="J349" s="2" t="str">
        <f>_xlfn.XLOOKUP(E349,'Customer Data'!$A$1:$A$1001,'Customer Data'!$F$1:$F$1001,,0)</f>
        <v>China</v>
      </c>
      <c r="K349" t="str">
        <f>INDEX('Product Data'!$A$1:$G$49,MATCH('Order Data'!$F349,'Product Data'!$A$1:$A$49,0),MATCH('Order Data'!K$1,'Product Data'!$A$1:$G$1,0))</f>
        <v>Lib</v>
      </c>
      <c r="L349" t="str">
        <f>INDEX('Product Data'!$A$1:$G$49,MATCH('Order Data'!$F349,'Product Data'!$A$1:$A$49,0),MATCH('Order Data'!L$1,'Product Data'!$A$1:$G$1,0))</f>
        <v>M</v>
      </c>
      <c r="M349" s="4">
        <f>INDEX('Product Data'!$A$1:$G$49,MATCH('Order Data'!$F349,'Product Data'!$A$1:$A$49,0),MATCH('Order Data'!M$1,'Product Data'!$A$1:$G$1,0))</f>
        <v>1</v>
      </c>
      <c r="N349" s="5">
        <f>INDEX('Product Data'!$A$1:$G$49,MATCH('Order Data'!$F349,'Product Data'!$A$1:$A$49,0),MATCH('Order Data'!N$1,'Product Data'!$A$1:$G$1,0))</f>
        <v>14.55</v>
      </c>
      <c r="O349" s="5">
        <f t="shared" si="15"/>
        <v>29.1</v>
      </c>
      <c r="P349" t="str">
        <f t="shared" si="16"/>
        <v>Liberica</v>
      </c>
      <c r="Q349" t="str">
        <f t="shared" si="17"/>
        <v>Medium</v>
      </c>
      <c r="R349" t="str">
        <f>_xlfn.XLOOKUP(tbl_orders[[#This Row],[Customer ID]],'Customer Data'!$A$1:$A$1001,'Customer Data'!$H$1:$H$1001,,0)</f>
        <v>No</v>
      </c>
    </row>
    <row r="350" spans="1:18" x14ac:dyDescent="0.2">
      <c r="A350" s="2" t="s">
        <v>1795</v>
      </c>
      <c r="B350" s="2" t="str">
        <f>TEXT(tbl_orders[[#This Row],[Order Date]],"mmm")</f>
        <v>Dec</v>
      </c>
      <c r="C350" s="2" t="str">
        <f>TEXT(tbl_orders[[#This Row],[Order Date]],"yyyy")</f>
        <v>2019</v>
      </c>
      <c r="D350" s="3">
        <v>43803</v>
      </c>
      <c r="E350" s="2" t="s">
        <v>1796</v>
      </c>
      <c r="F350" t="s">
        <v>4275</v>
      </c>
      <c r="G350" s="2">
        <v>6</v>
      </c>
      <c r="H350" s="2" t="str">
        <f>_xlfn.XLOOKUP(E350,'Customer Data'!$A$1:$A$1001,'Customer Data'!$B$1:$B$1001,,0)</f>
        <v>Shelli Keynd</v>
      </c>
      <c r="I350" s="2" t="str">
        <f>IF(_xlfn.XLOOKUP(E350,'Customer Data'!$A$1:$A$1001,'Customer Data'!$C$1:$C$1001,,0)=0,"",_xlfn.XLOOKUP(E350,'Customer Data'!$A$1:$A$1001,'Customer Data'!$C$1:$C$1001,,0))</f>
        <v>skeynd9o@narod.ru</v>
      </c>
      <c r="J350" s="2" t="str">
        <f>_xlfn.XLOOKUP(E350,'Customer Data'!$A$1:$A$1001,'Customer Data'!$F$1:$F$1001,,0)</f>
        <v>United States</v>
      </c>
      <c r="K350" t="str">
        <f>INDEX('Product Data'!$A$1:$G$49,MATCH('Order Data'!$F350,'Product Data'!$A$1:$A$49,0),MATCH('Order Data'!K$1,'Product Data'!$A$1:$G$1,0))</f>
        <v>Exc</v>
      </c>
      <c r="L350" t="str">
        <f>INDEX('Product Data'!$A$1:$G$49,MATCH('Order Data'!$F350,'Product Data'!$A$1:$A$49,0),MATCH('Order Data'!L$1,'Product Data'!$A$1:$G$1,0))</f>
        <v>L</v>
      </c>
      <c r="M350" s="4">
        <f>INDEX('Product Data'!$A$1:$G$49,MATCH('Order Data'!$F350,'Product Data'!$A$1:$A$49,0),MATCH('Order Data'!M$1,'Product Data'!$A$1:$G$1,0))</f>
        <v>2.5</v>
      </c>
      <c r="N350" s="5">
        <f>INDEX('Product Data'!$A$1:$G$49,MATCH('Order Data'!$F350,'Product Data'!$A$1:$A$49,0),MATCH('Order Data'!N$1,'Product Data'!$A$1:$G$1,0))</f>
        <v>34.154999999999994</v>
      </c>
      <c r="O350" s="5">
        <f t="shared" si="15"/>
        <v>204.92999999999995</v>
      </c>
      <c r="P350" t="str">
        <f t="shared" si="16"/>
        <v>Excelsa</v>
      </c>
      <c r="Q350" t="str">
        <f t="shared" si="17"/>
        <v>Light</v>
      </c>
      <c r="R350" t="str">
        <f>_xlfn.XLOOKUP(tbl_orders[[#This Row],[Customer ID]],'Customer Data'!$A$1:$A$1001,'Customer Data'!$H$1:$H$1001,,0)</f>
        <v>No</v>
      </c>
    </row>
    <row r="351" spans="1:18" x14ac:dyDescent="0.2">
      <c r="A351" s="2" t="s">
        <v>1799</v>
      </c>
      <c r="B351" s="2" t="str">
        <f>TEXT(tbl_orders[[#This Row],[Order Date]],"mmm")</f>
        <v>Jul</v>
      </c>
      <c r="C351" s="2" t="str">
        <f>TEXT(tbl_orders[[#This Row],[Order Date]],"yyyy")</f>
        <v>2022</v>
      </c>
      <c r="D351" s="3">
        <v>44743</v>
      </c>
      <c r="E351" s="2" t="s">
        <v>1800</v>
      </c>
      <c r="F351" t="s">
        <v>4305</v>
      </c>
      <c r="G351" s="2">
        <v>2</v>
      </c>
      <c r="H351" s="2" t="str">
        <f>_xlfn.XLOOKUP(E351,'Customer Data'!$A$1:$A$1001,'Customer Data'!$B$1:$B$1001,,0)</f>
        <v>Dell Daveridge</v>
      </c>
      <c r="I351" s="2" t="str">
        <f>IF(_xlfn.XLOOKUP(E351,'Customer Data'!$A$1:$A$1001,'Customer Data'!$C$1:$C$1001,,0)=0,"",_xlfn.XLOOKUP(E351,'Customer Data'!$A$1:$A$1001,'Customer Data'!$C$1:$C$1001,,0))</f>
        <v>ddaveridge9p@arstechnica.com</v>
      </c>
      <c r="J351" s="2" t="str">
        <f>_xlfn.XLOOKUP(E351,'Customer Data'!$A$1:$A$1001,'Customer Data'!$F$1:$F$1001,,0)</f>
        <v>China</v>
      </c>
      <c r="K351" t="str">
        <f>INDEX('Product Data'!$A$1:$G$49,MATCH('Order Data'!$F351,'Product Data'!$A$1:$A$49,0),MATCH('Order Data'!K$1,'Product Data'!$A$1:$G$1,0))</f>
        <v>Rob</v>
      </c>
      <c r="L351" t="str">
        <f>INDEX('Product Data'!$A$1:$G$49,MATCH('Order Data'!$F351,'Product Data'!$A$1:$A$49,0),MATCH('Order Data'!L$1,'Product Data'!$A$1:$G$1,0))</f>
        <v>L</v>
      </c>
      <c r="M351" s="4">
        <f>INDEX('Product Data'!$A$1:$G$49,MATCH('Order Data'!$F351,'Product Data'!$A$1:$A$49,0),MATCH('Order Data'!M$1,'Product Data'!$A$1:$G$1,0))</f>
        <v>0.2</v>
      </c>
      <c r="N351" s="5">
        <f>INDEX('Product Data'!$A$1:$G$49,MATCH('Order Data'!$F351,'Product Data'!$A$1:$A$49,0),MATCH('Order Data'!N$1,'Product Data'!$A$1:$G$1,0))</f>
        <v>3.5849999999999995</v>
      </c>
      <c r="O351" s="5">
        <f t="shared" si="15"/>
        <v>7.169999999999999</v>
      </c>
      <c r="P351" t="str">
        <f t="shared" si="16"/>
        <v>Robusta</v>
      </c>
      <c r="Q351" t="str">
        <f t="shared" si="17"/>
        <v>Light</v>
      </c>
      <c r="R351" t="str">
        <f>_xlfn.XLOOKUP(tbl_orders[[#This Row],[Customer ID]],'Customer Data'!$A$1:$A$1001,'Customer Data'!$H$1:$H$1001,,0)</f>
        <v>No</v>
      </c>
    </row>
    <row r="352" spans="1:18" x14ac:dyDescent="0.2">
      <c r="A352" s="2" t="s">
        <v>1803</v>
      </c>
      <c r="B352" s="2" t="str">
        <f>TEXT(tbl_orders[[#This Row],[Order Date]],"mmm")</f>
        <v>May</v>
      </c>
      <c r="C352" s="2" t="str">
        <f>TEXT(tbl_orders[[#This Row],[Order Date]],"yyyy")</f>
        <v>2019</v>
      </c>
      <c r="D352" s="3">
        <v>43592</v>
      </c>
      <c r="E352" s="2" t="s">
        <v>1804</v>
      </c>
      <c r="F352" t="s">
        <v>4285</v>
      </c>
      <c r="G352" s="2">
        <v>4</v>
      </c>
      <c r="H352" s="2" t="str">
        <f>_xlfn.XLOOKUP(E352,'Customer Data'!$A$1:$A$1001,'Customer Data'!$B$1:$B$1001,,0)</f>
        <v>Joshuah Awdry</v>
      </c>
      <c r="I352" s="2" t="str">
        <f>IF(_xlfn.XLOOKUP(E352,'Customer Data'!$A$1:$A$1001,'Customer Data'!$C$1:$C$1001,,0)=0,"",_xlfn.XLOOKUP(E352,'Customer Data'!$A$1:$A$1001,'Customer Data'!$C$1:$C$1001,,0))</f>
        <v>jawdry9q@utexas.edu</v>
      </c>
      <c r="J352" s="2" t="str">
        <f>_xlfn.XLOOKUP(E352,'Customer Data'!$A$1:$A$1001,'Customer Data'!$F$1:$F$1001,,0)</f>
        <v>United States</v>
      </c>
      <c r="K352" t="str">
        <f>INDEX('Product Data'!$A$1:$G$49,MATCH('Order Data'!$F352,'Product Data'!$A$1:$A$49,0),MATCH('Order Data'!K$1,'Product Data'!$A$1:$G$1,0))</f>
        <v>Ara</v>
      </c>
      <c r="L352" t="str">
        <f>INDEX('Product Data'!$A$1:$G$49,MATCH('Order Data'!$F352,'Product Data'!$A$1:$A$49,0),MATCH('Order Data'!L$1,'Product Data'!$A$1:$G$1,0))</f>
        <v>D</v>
      </c>
      <c r="M352" s="4">
        <f>INDEX('Product Data'!$A$1:$G$49,MATCH('Order Data'!$F352,'Product Data'!$A$1:$A$49,0),MATCH('Order Data'!M$1,'Product Data'!$A$1:$G$1,0))</f>
        <v>0.5</v>
      </c>
      <c r="N352" s="5">
        <f>INDEX('Product Data'!$A$1:$G$49,MATCH('Order Data'!$F352,'Product Data'!$A$1:$A$49,0),MATCH('Order Data'!N$1,'Product Data'!$A$1:$G$1,0))</f>
        <v>5.97</v>
      </c>
      <c r="O352" s="5">
        <f t="shared" si="15"/>
        <v>23.88</v>
      </c>
      <c r="P352" t="str">
        <f t="shared" si="16"/>
        <v>Arabica</v>
      </c>
      <c r="Q352" t="str">
        <f t="shared" si="17"/>
        <v>Dark</v>
      </c>
      <c r="R352" t="str">
        <f>_xlfn.XLOOKUP(tbl_orders[[#This Row],[Customer ID]],'Customer Data'!$A$1:$A$1001,'Customer Data'!$H$1:$H$1001,,0)</f>
        <v>No</v>
      </c>
    </row>
    <row r="353" spans="1:18" x14ac:dyDescent="0.2">
      <c r="A353" s="2" t="s">
        <v>1807</v>
      </c>
      <c r="B353" s="2" t="str">
        <f>TEXT(tbl_orders[[#This Row],[Order Date]],"mmm")</f>
        <v>Aug</v>
      </c>
      <c r="C353" s="2" t="str">
        <f>TEXT(tbl_orders[[#This Row],[Order Date]],"yyyy")</f>
        <v>2020</v>
      </c>
      <c r="D353" s="3">
        <v>44066</v>
      </c>
      <c r="E353" s="2" t="s">
        <v>1808</v>
      </c>
      <c r="F353" t="s">
        <v>4282</v>
      </c>
      <c r="G353" s="2">
        <v>2</v>
      </c>
      <c r="H353" s="2" t="str">
        <f>_xlfn.XLOOKUP(E353,'Customer Data'!$A$1:$A$1001,'Customer Data'!$B$1:$B$1001,,0)</f>
        <v>Ethel Ryles</v>
      </c>
      <c r="I353" s="2" t="str">
        <f>IF(_xlfn.XLOOKUP(E353,'Customer Data'!$A$1:$A$1001,'Customer Data'!$C$1:$C$1001,,0)=0,"",_xlfn.XLOOKUP(E353,'Customer Data'!$A$1:$A$1001,'Customer Data'!$C$1:$C$1001,,0))</f>
        <v>eryles9r@fastcompany.com</v>
      </c>
      <c r="J353" s="2" t="str">
        <f>_xlfn.XLOOKUP(E353,'Customer Data'!$A$1:$A$1001,'Customer Data'!$F$1:$F$1001,,0)</f>
        <v>Brazil</v>
      </c>
      <c r="K353" t="str">
        <f>INDEX('Product Data'!$A$1:$G$49,MATCH('Order Data'!$F353,'Product Data'!$A$1:$A$49,0),MATCH('Order Data'!K$1,'Product Data'!$A$1:$G$1,0))</f>
        <v>Ara</v>
      </c>
      <c r="L353" t="str">
        <f>INDEX('Product Data'!$A$1:$G$49,MATCH('Order Data'!$F353,'Product Data'!$A$1:$A$49,0),MATCH('Order Data'!L$1,'Product Data'!$A$1:$G$1,0))</f>
        <v>M</v>
      </c>
      <c r="M353" s="4">
        <f>INDEX('Product Data'!$A$1:$G$49,MATCH('Order Data'!$F353,'Product Data'!$A$1:$A$49,0),MATCH('Order Data'!M$1,'Product Data'!$A$1:$G$1,0))</f>
        <v>1</v>
      </c>
      <c r="N353" s="5">
        <f>INDEX('Product Data'!$A$1:$G$49,MATCH('Order Data'!$F353,'Product Data'!$A$1:$A$49,0),MATCH('Order Data'!N$1,'Product Data'!$A$1:$G$1,0))</f>
        <v>11.25</v>
      </c>
      <c r="O353" s="5">
        <f t="shared" si="15"/>
        <v>22.5</v>
      </c>
      <c r="P353" t="str">
        <f t="shared" si="16"/>
        <v>Arabica</v>
      </c>
      <c r="Q353" t="str">
        <f t="shared" si="17"/>
        <v>Medium</v>
      </c>
      <c r="R353" t="str">
        <f>_xlfn.XLOOKUP(tbl_orders[[#This Row],[Customer ID]],'Customer Data'!$A$1:$A$1001,'Customer Data'!$H$1:$H$1001,,0)</f>
        <v>No</v>
      </c>
    </row>
    <row r="354" spans="1:18" x14ac:dyDescent="0.2">
      <c r="A354" s="2" t="s">
        <v>1811</v>
      </c>
      <c r="B354" s="2" t="str">
        <f>TEXT(tbl_orders[[#This Row],[Order Date]],"mmm")</f>
        <v>Jun</v>
      </c>
      <c r="C354" s="2" t="str">
        <f>TEXT(tbl_orders[[#This Row],[Order Date]],"yyyy")</f>
        <v>2020</v>
      </c>
      <c r="D354" s="3">
        <v>43984</v>
      </c>
      <c r="E354" s="2" t="s">
        <v>1714</v>
      </c>
      <c r="F354" t="s">
        <v>4271</v>
      </c>
      <c r="G354" s="2">
        <v>5</v>
      </c>
      <c r="H354" s="2" t="str">
        <f>_xlfn.XLOOKUP(E354,'Customer Data'!$A$1:$A$1001,'Customer Data'!$B$1:$B$1001,,0)</f>
        <v>Flynn Antony</v>
      </c>
      <c r="I354" s="2" t="str">
        <f>IF(_xlfn.XLOOKUP(E354,'Customer Data'!$A$1:$A$1001,'Customer Data'!$C$1:$C$1001,,0)=0,"",_xlfn.XLOOKUP(E354,'Customer Data'!$A$1:$A$1001,'Customer Data'!$C$1:$C$1001,,0))</f>
        <v/>
      </c>
      <c r="J354" s="2" t="str">
        <f>_xlfn.XLOOKUP(E354,'Customer Data'!$A$1:$A$1001,'Customer Data'!$F$1:$F$1001,,0)</f>
        <v>United States</v>
      </c>
      <c r="K354" t="str">
        <f>INDEX('Product Data'!$A$1:$G$49,MATCH('Order Data'!$F354,'Product Data'!$A$1:$A$49,0),MATCH('Order Data'!K$1,'Product Data'!$A$1:$G$1,0))</f>
        <v>Exc</v>
      </c>
      <c r="L354" t="str">
        <f>INDEX('Product Data'!$A$1:$G$49,MATCH('Order Data'!$F354,'Product Data'!$A$1:$A$49,0),MATCH('Order Data'!L$1,'Product Data'!$A$1:$G$1,0))</f>
        <v>D</v>
      </c>
      <c r="M354" s="4">
        <f>INDEX('Product Data'!$A$1:$G$49,MATCH('Order Data'!$F354,'Product Data'!$A$1:$A$49,0),MATCH('Order Data'!M$1,'Product Data'!$A$1:$G$1,0))</f>
        <v>0.5</v>
      </c>
      <c r="N354" s="5">
        <f>INDEX('Product Data'!$A$1:$G$49,MATCH('Order Data'!$F354,'Product Data'!$A$1:$A$49,0),MATCH('Order Data'!N$1,'Product Data'!$A$1:$G$1,0))</f>
        <v>7.29</v>
      </c>
      <c r="O354" s="5">
        <f t="shared" si="15"/>
        <v>36.450000000000003</v>
      </c>
      <c r="P354" t="str">
        <f t="shared" si="16"/>
        <v>Excelsa</v>
      </c>
      <c r="Q354" t="str">
        <f t="shared" si="17"/>
        <v>Dark</v>
      </c>
      <c r="R354" t="str">
        <f>_xlfn.XLOOKUP(tbl_orders[[#This Row],[Customer ID]],'Customer Data'!$A$1:$A$1001,'Customer Data'!$H$1:$H$1001,,0)</f>
        <v>No</v>
      </c>
    </row>
    <row r="355" spans="1:18" x14ac:dyDescent="0.2">
      <c r="A355" s="2" t="s">
        <v>1815</v>
      </c>
      <c r="B355" s="2" t="str">
        <f>TEXT(tbl_orders[[#This Row],[Order Date]],"mmm")</f>
        <v>Jan</v>
      </c>
      <c r="C355" s="2" t="str">
        <f>TEXT(tbl_orders[[#This Row],[Order Date]],"yyyy")</f>
        <v>2020</v>
      </c>
      <c r="D355" s="3">
        <v>43860</v>
      </c>
      <c r="E355" s="2" t="s">
        <v>1816</v>
      </c>
      <c r="F355" t="s">
        <v>4284</v>
      </c>
      <c r="G355" s="2">
        <v>4</v>
      </c>
      <c r="H355" s="2" t="str">
        <f>_xlfn.XLOOKUP(E355,'Customer Data'!$A$1:$A$1001,'Customer Data'!$B$1:$B$1001,,0)</f>
        <v>Maitilde Boxill</v>
      </c>
      <c r="I355" s="2" t="str">
        <f>IF(_xlfn.XLOOKUP(E355,'Customer Data'!$A$1:$A$1001,'Customer Data'!$C$1:$C$1001,,0)=0,"",_xlfn.XLOOKUP(E355,'Customer Data'!$A$1:$A$1001,'Customer Data'!$C$1:$C$1001,,0))</f>
        <v/>
      </c>
      <c r="J355" s="2" t="str">
        <f>_xlfn.XLOOKUP(E355,'Customer Data'!$A$1:$A$1001,'Customer Data'!$F$1:$F$1001,,0)</f>
        <v>China</v>
      </c>
      <c r="K355" t="str">
        <f>INDEX('Product Data'!$A$1:$G$49,MATCH('Order Data'!$F355,'Product Data'!$A$1:$A$49,0),MATCH('Order Data'!K$1,'Product Data'!$A$1:$G$1,0))</f>
        <v>Ara</v>
      </c>
      <c r="L355" t="str">
        <f>INDEX('Product Data'!$A$1:$G$49,MATCH('Order Data'!$F355,'Product Data'!$A$1:$A$49,0),MATCH('Order Data'!L$1,'Product Data'!$A$1:$G$1,0))</f>
        <v>M</v>
      </c>
      <c r="M355" s="4">
        <f>INDEX('Product Data'!$A$1:$G$49,MATCH('Order Data'!$F355,'Product Data'!$A$1:$A$49,0),MATCH('Order Data'!M$1,'Product Data'!$A$1:$G$1,0))</f>
        <v>0.5</v>
      </c>
      <c r="N355" s="5">
        <f>INDEX('Product Data'!$A$1:$G$49,MATCH('Order Data'!$F355,'Product Data'!$A$1:$A$49,0),MATCH('Order Data'!N$1,'Product Data'!$A$1:$G$1,0))</f>
        <v>6.75</v>
      </c>
      <c r="O355" s="5">
        <f t="shared" si="15"/>
        <v>27</v>
      </c>
      <c r="P355" t="str">
        <f t="shared" si="16"/>
        <v>Arabica</v>
      </c>
      <c r="Q355" t="str">
        <f t="shared" si="17"/>
        <v>Medium</v>
      </c>
      <c r="R355" t="str">
        <f>_xlfn.XLOOKUP(tbl_orders[[#This Row],[Customer ID]],'Customer Data'!$A$1:$A$1001,'Customer Data'!$H$1:$H$1001,,0)</f>
        <v>Yes</v>
      </c>
    </row>
    <row r="356" spans="1:18" x14ac:dyDescent="0.2">
      <c r="A356" s="2" t="s">
        <v>1818</v>
      </c>
      <c r="B356" s="2" t="str">
        <f>TEXT(tbl_orders[[#This Row],[Order Date]],"mmm")</f>
        <v>Feb</v>
      </c>
      <c r="C356" s="2" t="str">
        <f>TEXT(tbl_orders[[#This Row],[Order Date]],"yyyy")</f>
        <v>2020</v>
      </c>
      <c r="D356" s="3">
        <v>43876</v>
      </c>
      <c r="E356" s="2" t="s">
        <v>1819</v>
      </c>
      <c r="F356" t="s">
        <v>4302</v>
      </c>
      <c r="G356" s="2">
        <v>6</v>
      </c>
      <c r="H356" s="2" t="str">
        <f>_xlfn.XLOOKUP(E356,'Customer Data'!$A$1:$A$1001,'Customer Data'!$B$1:$B$1001,,0)</f>
        <v>Jodee Caldicott</v>
      </c>
      <c r="I356" s="2" t="str">
        <f>IF(_xlfn.XLOOKUP(E356,'Customer Data'!$A$1:$A$1001,'Customer Data'!$C$1:$C$1001,,0)=0,"",_xlfn.XLOOKUP(E356,'Customer Data'!$A$1:$A$1001,'Customer Data'!$C$1:$C$1001,,0))</f>
        <v>jcaldicott9u@usda.gov</v>
      </c>
      <c r="J356" s="2" t="str">
        <f>_xlfn.XLOOKUP(E356,'Customer Data'!$A$1:$A$1001,'Customer Data'!$F$1:$F$1001,,0)</f>
        <v>Brazil</v>
      </c>
      <c r="K356" t="str">
        <f>INDEX('Product Data'!$A$1:$G$49,MATCH('Order Data'!$F356,'Product Data'!$A$1:$A$49,0),MATCH('Order Data'!K$1,'Product Data'!$A$1:$G$1,0))</f>
        <v>Ara</v>
      </c>
      <c r="L356" t="str">
        <f>INDEX('Product Data'!$A$1:$G$49,MATCH('Order Data'!$F356,'Product Data'!$A$1:$A$49,0),MATCH('Order Data'!L$1,'Product Data'!$A$1:$G$1,0))</f>
        <v>M</v>
      </c>
      <c r="M356" s="4">
        <f>INDEX('Product Data'!$A$1:$G$49,MATCH('Order Data'!$F356,'Product Data'!$A$1:$A$49,0),MATCH('Order Data'!M$1,'Product Data'!$A$1:$G$1,0))</f>
        <v>2.5</v>
      </c>
      <c r="N356" s="5">
        <f>INDEX('Product Data'!$A$1:$G$49,MATCH('Order Data'!$F356,'Product Data'!$A$1:$A$49,0),MATCH('Order Data'!N$1,'Product Data'!$A$1:$G$1,0))</f>
        <v>25.874999999999996</v>
      </c>
      <c r="O356" s="5">
        <f t="shared" si="15"/>
        <v>155.24999999999997</v>
      </c>
      <c r="P356" t="str">
        <f t="shared" si="16"/>
        <v>Arabica</v>
      </c>
      <c r="Q356" t="str">
        <f t="shared" si="17"/>
        <v>Medium</v>
      </c>
      <c r="R356" t="str">
        <f>_xlfn.XLOOKUP(tbl_orders[[#This Row],[Customer ID]],'Customer Data'!$A$1:$A$1001,'Customer Data'!$H$1:$H$1001,,0)</f>
        <v>No</v>
      </c>
    </row>
    <row r="357" spans="1:18" x14ac:dyDescent="0.2">
      <c r="A357" s="2" t="s">
        <v>1822</v>
      </c>
      <c r="B357" s="2" t="str">
        <f>TEXT(tbl_orders[[#This Row],[Order Date]],"mmm")</f>
        <v>Jun</v>
      </c>
      <c r="C357" s="2" t="str">
        <f>TEXT(tbl_orders[[#This Row],[Order Date]],"yyyy")</f>
        <v>2021</v>
      </c>
      <c r="D357" s="3">
        <v>44358</v>
      </c>
      <c r="E357" s="2" t="s">
        <v>1823</v>
      </c>
      <c r="F357" t="s">
        <v>4295</v>
      </c>
      <c r="G357" s="2">
        <v>5</v>
      </c>
      <c r="H357" s="2" t="str">
        <f>_xlfn.XLOOKUP(E357,'Customer Data'!$A$1:$A$1001,'Customer Data'!$B$1:$B$1001,,0)</f>
        <v>Marianna Vedmore</v>
      </c>
      <c r="I357" s="2" t="str">
        <f>IF(_xlfn.XLOOKUP(E357,'Customer Data'!$A$1:$A$1001,'Customer Data'!$C$1:$C$1001,,0)=0,"",_xlfn.XLOOKUP(E357,'Customer Data'!$A$1:$A$1001,'Customer Data'!$C$1:$C$1001,,0))</f>
        <v>mvedmore9v@a8.net</v>
      </c>
      <c r="J357" s="2" t="str">
        <f>_xlfn.XLOOKUP(E357,'Customer Data'!$A$1:$A$1001,'Customer Data'!$F$1:$F$1001,,0)</f>
        <v>United States</v>
      </c>
      <c r="K357" t="str">
        <f>INDEX('Product Data'!$A$1:$G$49,MATCH('Order Data'!$F357,'Product Data'!$A$1:$A$49,0),MATCH('Order Data'!K$1,'Product Data'!$A$1:$G$1,0))</f>
        <v>Ara</v>
      </c>
      <c r="L357" t="str">
        <f>INDEX('Product Data'!$A$1:$G$49,MATCH('Order Data'!$F357,'Product Data'!$A$1:$A$49,0),MATCH('Order Data'!L$1,'Product Data'!$A$1:$G$1,0))</f>
        <v>D</v>
      </c>
      <c r="M357" s="4">
        <f>INDEX('Product Data'!$A$1:$G$49,MATCH('Order Data'!$F357,'Product Data'!$A$1:$A$49,0),MATCH('Order Data'!M$1,'Product Data'!$A$1:$G$1,0))</f>
        <v>2.5</v>
      </c>
      <c r="N357" s="5">
        <f>INDEX('Product Data'!$A$1:$G$49,MATCH('Order Data'!$F357,'Product Data'!$A$1:$A$49,0),MATCH('Order Data'!N$1,'Product Data'!$A$1:$G$1,0))</f>
        <v>22.884999999999998</v>
      </c>
      <c r="O357" s="5">
        <f t="shared" si="15"/>
        <v>114.42499999999998</v>
      </c>
      <c r="P357" t="str">
        <f t="shared" si="16"/>
        <v>Arabica</v>
      </c>
      <c r="Q357" t="str">
        <f t="shared" si="17"/>
        <v>Dark</v>
      </c>
      <c r="R357" t="str">
        <f>_xlfn.XLOOKUP(tbl_orders[[#This Row],[Customer ID]],'Customer Data'!$A$1:$A$1001,'Customer Data'!$H$1:$H$1001,,0)</f>
        <v>Yes</v>
      </c>
    </row>
    <row r="358" spans="1:18" x14ac:dyDescent="0.2">
      <c r="A358" s="2" t="s">
        <v>1826</v>
      </c>
      <c r="B358" s="2" t="str">
        <f>TEXT(tbl_orders[[#This Row],[Order Date]],"mmm")</f>
        <v>Mar</v>
      </c>
      <c r="C358" s="2" t="str">
        <f>TEXT(tbl_orders[[#This Row],[Order Date]],"yyyy")</f>
        <v>2022</v>
      </c>
      <c r="D358" s="3">
        <v>44631</v>
      </c>
      <c r="E358" s="2" t="s">
        <v>1827</v>
      </c>
      <c r="F358" t="s">
        <v>4270</v>
      </c>
      <c r="G358" s="2">
        <v>2</v>
      </c>
      <c r="H358" s="2" t="str">
        <f>_xlfn.XLOOKUP(E358,'Customer Data'!$A$1:$A$1001,'Customer Data'!$B$1:$B$1001,,0)</f>
        <v>Willey Romao</v>
      </c>
      <c r="I358" s="2" t="str">
        <f>IF(_xlfn.XLOOKUP(E358,'Customer Data'!$A$1:$A$1001,'Customer Data'!$C$1:$C$1001,,0)=0,"",_xlfn.XLOOKUP(E358,'Customer Data'!$A$1:$A$1001,'Customer Data'!$C$1:$C$1001,,0))</f>
        <v>wromao9w@chronoengine.com</v>
      </c>
      <c r="J358" s="2" t="str">
        <f>_xlfn.XLOOKUP(E358,'Customer Data'!$A$1:$A$1001,'Customer Data'!$F$1:$F$1001,,0)</f>
        <v>United States</v>
      </c>
      <c r="K358" t="str">
        <f>INDEX('Product Data'!$A$1:$G$49,MATCH('Order Data'!$F358,'Product Data'!$A$1:$A$49,0),MATCH('Order Data'!K$1,'Product Data'!$A$1:$G$1,0))</f>
        <v>Lib</v>
      </c>
      <c r="L358" t="str">
        <f>INDEX('Product Data'!$A$1:$G$49,MATCH('Order Data'!$F358,'Product Data'!$A$1:$A$49,0),MATCH('Order Data'!L$1,'Product Data'!$A$1:$G$1,0))</f>
        <v>D</v>
      </c>
      <c r="M358" s="4">
        <f>INDEX('Product Data'!$A$1:$G$49,MATCH('Order Data'!$F358,'Product Data'!$A$1:$A$49,0),MATCH('Order Data'!M$1,'Product Data'!$A$1:$G$1,0))</f>
        <v>1</v>
      </c>
      <c r="N358" s="5">
        <f>INDEX('Product Data'!$A$1:$G$49,MATCH('Order Data'!$F358,'Product Data'!$A$1:$A$49,0),MATCH('Order Data'!N$1,'Product Data'!$A$1:$G$1,0))</f>
        <v>12.95</v>
      </c>
      <c r="O358" s="5">
        <f t="shared" si="15"/>
        <v>25.9</v>
      </c>
      <c r="P358" t="str">
        <f t="shared" si="16"/>
        <v>Liberica</v>
      </c>
      <c r="Q358" t="str">
        <f t="shared" si="17"/>
        <v>Dark</v>
      </c>
      <c r="R358" t="str">
        <f>_xlfn.XLOOKUP(tbl_orders[[#This Row],[Customer ID]],'Customer Data'!$A$1:$A$1001,'Customer Data'!$H$1:$H$1001,,0)</f>
        <v>Yes</v>
      </c>
    </row>
    <row r="359" spans="1:18" x14ac:dyDescent="0.2">
      <c r="A359" s="2" t="s">
        <v>1830</v>
      </c>
      <c r="B359" s="2" t="str">
        <f>TEXT(tbl_orders[[#This Row],[Order Date]],"mmm")</f>
        <v>Sep</v>
      </c>
      <c r="C359" s="2" t="str">
        <f>TEXT(tbl_orders[[#This Row],[Order Date]],"yyyy")</f>
        <v>2021</v>
      </c>
      <c r="D359" s="3">
        <v>44448</v>
      </c>
      <c r="E359" s="2" t="s">
        <v>1831</v>
      </c>
      <c r="F359" t="s">
        <v>4302</v>
      </c>
      <c r="G359" s="2">
        <v>6</v>
      </c>
      <c r="H359" s="2" t="str">
        <f>_xlfn.XLOOKUP(E359,'Customer Data'!$A$1:$A$1001,'Customer Data'!$B$1:$B$1001,,0)</f>
        <v>Enriqueta Ixor</v>
      </c>
      <c r="I359" s="2" t="str">
        <f>IF(_xlfn.XLOOKUP(E359,'Customer Data'!$A$1:$A$1001,'Customer Data'!$C$1:$C$1001,,0)=0,"",_xlfn.XLOOKUP(E359,'Customer Data'!$A$1:$A$1001,'Customer Data'!$C$1:$C$1001,,0))</f>
        <v/>
      </c>
      <c r="J359" s="2" t="str">
        <f>_xlfn.XLOOKUP(E359,'Customer Data'!$A$1:$A$1001,'Customer Data'!$F$1:$F$1001,,0)</f>
        <v>China</v>
      </c>
      <c r="K359" t="str">
        <f>INDEX('Product Data'!$A$1:$G$49,MATCH('Order Data'!$F359,'Product Data'!$A$1:$A$49,0),MATCH('Order Data'!K$1,'Product Data'!$A$1:$G$1,0))</f>
        <v>Ara</v>
      </c>
      <c r="L359" t="str">
        <f>INDEX('Product Data'!$A$1:$G$49,MATCH('Order Data'!$F359,'Product Data'!$A$1:$A$49,0),MATCH('Order Data'!L$1,'Product Data'!$A$1:$G$1,0))</f>
        <v>M</v>
      </c>
      <c r="M359" s="4">
        <f>INDEX('Product Data'!$A$1:$G$49,MATCH('Order Data'!$F359,'Product Data'!$A$1:$A$49,0),MATCH('Order Data'!M$1,'Product Data'!$A$1:$G$1,0))</f>
        <v>2.5</v>
      </c>
      <c r="N359" s="5">
        <f>INDEX('Product Data'!$A$1:$G$49,MATCH('Order Data'!$F359,'Product Data'!$A$1:$A$49,0),MATCH('Order Data'!N$1,'Product Data'!$A$1:$G$1,0))</f>
        <v>25.874999999999996</v>
      </c>
      <c r="O359" s="5">
        <f t="shared" si="15"/>
        <v>155.24999999999997</v>
      </c>
      <c r="P359" t="str">
        <f t="shared" si="16"/>
        <v>Arabica</v>
      </c>
      <c r="Q359" t="str">
        <f t="shared" si="17"/>
        <v>Medium</v>
      </c>
      <c r="R359" t="str">
        <f>_xlfn.XLOOKUP(tbl_orders[[#This Row],[Customer ID]],'Customer Data'!$A$1:$A$1001,'Customer Data'!$H$1:$H$1001,,0)</f>
        <v>No</v>
      </c>
    </row>
    <row r="360" spans="1:18" x14ac:dyDescent="0.2">
      <c r="A360" s="2" t="s">
        <v>1833</v>
      </c>
      <c r="B360" s="2" t="str">
        <f>TEXT(tbl_orders[[#This Row],[Order Date]],"mmm")</f>
        <v>May</v>
      </c>
      <c r="C360" s="2" t="str">
        <f>TEXT(tbl_orders[[#This Row],[Order Date]],"yyyy")</f>
        <v>2019</v>
      </c>
      <c r="D360" s="3">
        <v>43599</v>
      </c>
      <c r="E360" s="2" t="s">
        <v>1834</v>
      </c>
      <c r="F360" t="s">
        <v>4309</v>
      </c>
      <c r="G360" s="2">
        <v>1</v>
      </c>
      <c r="H360" s="2" t="str">
        <f>_xlfn.XLOOKUP(E360,'Customer Data'!$A$1:$A$1001,'Customer Data'!$B$1:$B$1001,,0)</f>
        <v>Tomasina Cotmore</v>
      </c>
      <c r="I360" s="2" t="str">
        <f>IF(_xlfn.XLOOKUP(E360,'Customer Data'!$A$1:$A$1001,'Customer Data'!$C$1:$C$1001,,0)=0,"",_xlfn.XLOOKUP(E360,'Customer Data'!$A$1:$A$1001,'Customer Data'!$C$1:$C$1001,,0))</f>
        <v>tcotmore9y@amazonaws.com</v>
      </c>
      <c r="J360" s="2" t="str">
        <f>_xlfn.XLOOKUP(E360,'Customer Data'!$A$1:$A$1001,'Customer Data'!$F$1:$F$1001,,0)</f>
        <v>United States</v>
      </c>
      <c r="K360" t="str">
        <f>INDEX('Product Data'!$A$1:$G$49,MATCH('Order Data'!$F360,'Product Data'!$A$1:$A$49,0),MATCH('Order Data'!K$1,'Product Data'!$A$1:$G$1,0))</f>
        <v>Ara</v>
      </c>
      <c r="L360" t="str">
        <f>INDEX('Product Data'!$A$1:$G$49,MATCH('Order Data'!$F360,'Product Data'!$A$1:$A$49,0),MATCH('Order Data'!L$1,'Product Data'!$A$1:$G$1,0))</f>
        <v>L</v>
      </c>
      <c r="M360" s="4">
        <f>INDEX('Product Data'!$A$1:$G$49,MATCH('Order Data'!$F360,'Product Data'!$A$1:$A$49,0),MATCH('Order Data'!M$1,'Product Data'!$A$1:$G$1,0))</f>
        <v>2.5</v>
      </c>
      <c r="N360" s="5">
        <f>INDEX('Product Data'!$A$1:$G$49,MATCH('Order Data'!$F360,'Product Data'!$A$1:$A$49,0),MATCH('Order Data'!N$1,'Product Data'!$A$1:$G$1,0))</f>
        <v>29.784999999999997</v>
      </c>
      <c r="O360" s="5">
        <f t="shared" si="15"/>
        <v>29.784999999999997</v>
      </c>
      <c r="P360" t="str">
        <f t="shared" si="16"/>
        <v>Arabica</v>
      </c>
      <c r="Q360" t="str">
        <f t="shared" si="17"/>
        <v>Light</v>
      </c>
      <c r="R360" t="str">
        <f>_xlfn.XLOOKUP(tbl_orders[[#This Row],[Customer ID]],'Customer Data'!$A$1:$A$1001,'Customer Data'!$H$1:$H$1001,,0)</f>
        <v>No</v>
      </c>
    </row>
    <row r="361" spans="1:18" x14ac:dyDescent="0.2">
      <c r="A361" s="2" t="s">
        <v>1837</v>
      </c>
      <c r="B361" s="2" t="str">
        <f>TEXT(tbl_orders[[#This Row],[Order Date]],"mmm")</f>
        <v>Apr</v>
      </c>
      <c r="C361" s="2" t="str">
        <f>TEXT(tbl_orders[[#This Row],[Order Date]],"yyyy")</f>
        <v>2019</v>
      </c>
      <c r="D361" s="3">
        <v>43563</v>
      </c>
      <c r="E361" s="2" t="s">
        <v>1838</v>
      </c>
      <c r="F361" t="s">
        <v>4305</v>
      </c>
      <c r="G361" s="2">
        <v>6</v>
      </c>
      <c r="H361" s="2" t="str">
        <f>_xlfn.XLOOKUP(E361,'Customer Data'!$A$1:$A$1001,'Customer Data'!$B$1:$B$1001,,0)</f>
        <v>Yuma Skipsey</v>
      </c>
      <c r="I361" s="2" t="str">
        <f>IF(_xlfn.XLOOKUP(E361,'Customer Data'!$A$1:$A$1001,'Customer Data'!$C$1:$C$1001,,0)=0,"",_xlfn.XLOOKUP(E361,'Customer Data'!$A$1:$A$1001,'Customer Data'!$C$1:$C$1001,,0))</f>
        <v>yskipsey9z@spotify.com</v>
      </c>
      <c r="J361" s="2" t="str">
        <f>_xlfn.XLOOKUP(E361,'Customer Data'!$A$1:$A$1001,'Customer Data'!$F$1:$F$1001,,0)</f>
        <v>China</v>
      </c>
      <c r="K361" t="str">
        <f>INDEX('Product Data'!$A$1:$G$49,MATCH('Order Data'!$F361,'Product Data'!$A$1:$A$49,0),MATCH('Order Data'!K$1,'Product Data'!$A$1:$G$1,0))</f>
        <v>Rob</v>
      </c>
      <c r="L361" t="str">
        <f>INDEX('Product Data'!$A$1:$G$49,MATCH('Order Data'!$F361,'Product Data'!$A$1:$A$49,0),MATCH('Order Data'!L$1,'Product Data'!$A$1:$G$1,0))</f>
        <v>L</v>
      </c>
      <c r="M361" s="4">
        <f>INDEX('Product Data'!$A$1:$G$49,MATCH('Order Data'!$F361,'Product Data'!$A$1:$A$49,0),MATCH('Order Data'!M$1,'Product Data'!$A$1:$G$1,0))</f>
        <v>0.2</v>
      </c>
      <c r="N361" s="5">
        <f>INDEX('Product Data'!$A$1:$G$49,MATCH('Order Data'!$F361,'Product Data'!$A$1:$A$49,0),MATCH('Order Data'!N$1,'Product Data'!$A$1:$G$1,0))</f>
        <v>3.5849999999999995</v>
      </c>
      <c r="O361" s="5">
        <f t="shared" si="15"/>
        <v>21.509999999999998</v>
      </c>
      <c r="P361" t="str">
        <f t="shared" si="16"/>
        <v>Robusta</v>
      </c>
      <c r="Q361" t="str">
        <f t="shared" si="17"/>
        <v>Light</v>
      </c>
      <c r="R361" t="str">
        <f>_xlfn.XLOOKUP(tbl_orders[[#This Row],[Customer ID]],'Customer Data'!$A$1:$A$1001,'Customer Data'!$H$1:$H$1001,,0)</f>
        <v>No</v>
      </c>
    </row>
    <row r="362" spans="1:18" x14ac:dyDescent="0.2">
      <c r="A362" s="2" t="s">
        <v>1841</v>
      </c>
      <c r="B362" s="2" t="str">
        <f>TEXT(tbl_orders[[#This Row],[Order Date]],"mmm")</f>
        <v>Aug</v>
      </c>
      <c r="C362" s="2" t="str">
        <f>TEXT(tbl_orders[[#This Row],[Order Date]],"yyyy")</f>
        <v>2020</v>
      </c>
      <c r="D362" s="3">
        <v>44058</v>
      </c>
      <c r="E362" s="2" t="s">
        <v>1842</v>
      </c>
      <c r="F362" t="s">
        <v>4276</v>
      </c>
      <c r="G362" s="2">
        <v>2</v>
      </c>
      <c r="H362" s="2" t="str">
        <f>_xlfn.XLOOKUP(E362,'Customer Data'!$A$1:$A$1001,'Customer Data'!$B$1:$B$1001,,0)</f>
        <v>Nicko Corps</v>
      </c>
      <c r="I362" s="2" t="str">
        <f>IF(_xlfn.XLOOKUP(E362,'Customer Data'!$A$1:$A$1001,'Customer Data'!$C$1:$C$1001,,0)=0,"",_xlfn.XLOOKUP(E362,'Customer Data'!$A$1:$A$1001,'Customer Data'!$C$1:$C$1001,,0))</f>
        <v>ncorpsa0@gmpg.org</v>
      </c>
      <c r="J362" s="2" t="str">
        <f>_xlfn.XLOOKUP(E362,'Customer Data'!$A$1:$A$1001,'Customer Data'!$F$1:$F$1001,,0)</f>
        <v>United States</v>
      </c>
      <c r="K362" t="str">
        <f>INDEX('Product Data'!$A$1:$G$49,MATCH('Order Data'!$F362,'Product Data'!$A$1:$A$49,0),MATCH('Order Data'!K$1,'Product Data'!$A$1:$G$1,0))</f>
        <v>Rob</v>
      </c>
      <c r="L362" t="str">
        <f>INDEX('Product Data'!$A$1:$G$49,MATCH('Order Data'!$F362,'Product Data'!$A$1:$A$49,0),MATCH('Order Data'!L$1,'Product Data'!$A$1:$G$1,0))</f>
        <v>D</v>
      </c>
      <c r="M362" s="4">
        <f>INDEX('Product Data'!$A$1:$G$49,MATCH('Order Data'!$F362,'Product Data'!$A$1:$A$49,0),MATCH('Order Data'!M$1,'Product Data'!$A$1:$G$1,0))</f>
        <v>2.5</v>
      </c>
      <c r="N362" s="5">
        <f>INDEX('Product Data'!$A$1:$G$49,MATCH('Order Data'!$F362,'Product Data'!$A$1:$A$49,0),MATCH('Order Data'!N$1,'Product Data'!$A$1:$G$1,0))</f>
        <v>20.584999999999997</v>
      </c>
      <c r="O362" s="5">
        <f t="shared" si="15"/>
        <v>41.169999999999995</v>
      </c>
      <c r="P362" t="str">
        <f t="shared" si="16"/>
        <v>Robusta</v>
      </c>
      <c r="Q362" t="str">
        <f t="shared" si="17"/>
        <v>Dark</v>
      </c>
      <c r="R362" t="str">
        <f>_xlfn.XLOOKUP(tbl_orders[[#This Row],[Customer ID]],'Customer Data'!$A$1:$A$1001,'Customer Data'!$H$1:$H$1001,,0)</f>
        <v>No</v>
      </c>
    </row>
    <row r="363" spans="1:18" x14ac:dyDescent="0.2">
      <c r="A363" s="2" t="s">
        <v>1841</v>
      </c>
      <c r="B363" s="2" t="str">
        <f>TEXT(tbl_orders[[#This Row],[Order Date]],"mmm")</f>
        <v>Aug</v>
      </c>
      <c r="C363" s="2" t="str">
        <f>TEXT(tbl_orders[[#This Row],[Order Date]],"yyyy")</f>
        <v>2020</v>
      </c>
      <c r="D363" s="3">
        <v>44058</v>
      </c>
      <c r="E363" s="2" t="s">
        <v>1842</v>
      </c>
      <c r="F363" t="s">
        <v>4273</v>
      </c>
      <c r="G363" s="2">
        <v>1</v>
      </c>
      <c r="H363" s="2" t="str">
        <f>_xlfn.XLOOKUP(E363,'Customer Data'!$A$1:$A$1001,'Customer Data'!$B$1:$B$1001,,0)</f>
        <v>Nicko Corps</v>
      </c>
      <c r="I363" s="2" t="str">
        <f>IF(_xlfn.XLOOKUP(E363,'Customer Data'!$A$1:$A$1001,'Customer Data'!$C$1:$C$1001,,0)=0,"",_xlfn.XLOOKUP(E363,'Customer Data'!$A$1:$A$1001,'Customer Data'!$C$1:$C$1001,,0))</f>
        <v>ncorpsa0@gmpg.org</v>
      </c>
      <c r="J363" s="2" t="str">
        <f>_xlfn.XLOOKUP(E363,'Customer Data'!$A$1:$A$1001,'Customer Data'!$F$1:$F$1001,,0)</f>
        <v>United States</v>
      </c>
      <c r="K363" t="str">
        <f>INDEX('Product Data'!$A$1:$G$49,MATCH('Order Data'!$F363,'Product Data'!$A$1:$A$49,0),MATCH('Order Data'!K$1,'Product Data'!$A$1:$G$1,0))</f>
        <v>Rob</v>
      </c>
      <c r="L363" t="str">
        <f>INDEX('Product Data'!$A$1:$G$49,MATCH('Order Data'!$F363,'Product Data'!$A$1:$A$49,0),MATCH('Order Data'!L$1,'Product Data'!$A$1:$G$1,0))</f>
        <v>M</v>
      </c>
      <c r="M363" s="4">
        <f>INDEX('Product Data'!$A$1:$G$49,MATCH('Order Data'!$F363,'Product Data'!$A$1:$A$49,0),MATCH('Order Data'!M$1,'Product Data'!$A$1:$G$1,0))</f>
        <v>0.5</v>
      </c>
      <c r="N363" s="5">
        <f>INDEX('Product Data'!$A$1:$G$49,MATCH('Order Data'!$F363,'Product Data'!$A$1:$A$49,0),MATCH('Order Data'!N$1,'Product Data'!$A$1:$G$1,0))</f>
        <v>5.97</v>
      </c>
      <c r="O363" s="5">
        <f t="shared" si="15"/>
        <v>5.97</v>
      </c>
      <c r="P363" t="str">
        <f t="shared" si="16"/>
        <v>Robusta</v>
      </c>
      <c r="Q363" t="str">
        <f t="shared" si="17"/>
        <v>Medium</v>
      </c>
      <c r="R363" t="str">
        <f>_xlfn.XLOOKUP(tbl_orders[[#This Row],[Customer ID]],'Customer Data'!$A$1:$A$1001,'Customer Data'!$H$1:$H$1001,,0)</f>
        <v>No</v>
      </c>
    </row>
    <row r="364" spans="1:18" x14ac:dyDescent="0.2">
      <c r="A364" s="2" t="s">
        <v>1848</v>
      </c>
      <c r="B364" s="2" t="str">
        <f>TEXT(tbl_orders[[#This Row],[Order Date]],"mmm")</f>
        <v>May</v>
      </c>
      <c r="C364" s="2" t="str">
        <f>TEXT(tbl_orders[[#This Row],[Order Date]],"yyyy")</f>
        <v>2022</v>
      </c>
      <c r="D364" s="3">
        <v>44686</v>
      </c>
      <c r="E364" s="2" t="s">
        <v>1849</v>
      </c>
      <c r="F364" t="s">
        <v>4298</v>
      </c>
      <c r="G364" s="2">
        <v>2</v>
      </c>
      <c r="H364" s="2" t="str">
        <f>_xlfn.XLOOKUP(E364,'Customer Data'!$A$1:$A$1001,'Customer Data'!$B$1:$B$1001,,0)</f>
        <v>Feliks Babber</v>
      </c>
      <c r="I364" s="2" t="str">
        <f>IF(_xlfn.XLOOKUP(E364,'Customer Data'!$A$1:$A$1001,'Customer Data'!$C$1:$C$1001,,0)=0,"",_xlfn.XLOOKUP(E364,'Customer Data'!$A$1:$A$1001,'Customer Data'!$C$1:$C$1001,,0))</f>
        <v>fbabbera2@stanford.edu</v>
      </c>
      <c r="J364" s="2" t="str">
        <f>_xlfn.XLOOKUP(E364,'Customer Data'!$A$1:$A$1001,'Customer Data'!$F$1:$F$1001,,0)</f>
        <v>China</v>
      </c>
      <c r="K364" t="str">
        <f>INDEX('Product Data'!$A$1:$G$49,MATCH('Order Data'!$F364,'Product Data'!$A$1:$A$49,0),MATCH('Order Data'!K$1,'Product Data'!$A$1:$G$1,0))</f>
        <v>Exc</v>
      </c>
      <c r="L364" t="str">
        <f>INDEX('Product Data'!$A$1:$G$49,MATCH('Order Data'!$F364,'Product Data'!$A$1:$A$49,0),MATCH('Order Data'!L$1,'Product Data'!$A$1:$G$1,0))</f>
        <v>L</v>
      </c>
      <c r="M364" s="4">
        <f>INDEX('Product Data'!$A$1:$G$49,MATCH('Order Data'!$F364,'Product Data'!$A$1:$A$49,0),MATCH('Order Data'!M$1,'Product Data'!$A$1:$G$1,0))</f>
        <v>1</v>
      </c>
      <c r="N364" s="5">
        <f>INDEX('Product Data'!$A$1:$G$49,MATCH('Order Data'!$F364,'Product Data'!$A$1:$A$49,0),MATCH('Order Data'!N$1,'Product Data'!$A$1:$G$1,0))</f>
        <v>14.85</v>
      </c>
      <c r="O364" s="5">
        <f t="shared" si="15"/>
        <v>29.7</v>
      </c>
      <c r="P364" t="str">
        <f t="shared" si="16"/>
        <v>Excelsa</v>
      </c>
      <c r="Q364" t="str">
        <f t="shared" si="17"/>
        <v>Light</v>
      </c>
      <c r="R364" t="str">
        <f>_xlfn.XLOOKUP(tbl_orders[[#This Row],[Customer ID]],'Customer Data'!$A$1:$A$1001,'Customer Data'!$H$1:$H$1001,,0)</f>
        <v>Yes</v>
      </c>
    </row>
    <row r="365" spans="1:18" x14ac:dyDescent="0.2">
      <c r="A365" s="2" t="s">
        <v>1852</v>
      </c>
      <c r="B365" s="2" t="str">
        <f>TEXT(tbl_orders[[#This Row],[Order Date]],"mmm")</f>
        <v>Mar</v>
      </c>
      <c r="C365" s="2" t="str">
        <f>TEXT(tbl_orders[[#This Row],[Order Date]],"yyyy")</f>
        <v>2021</v>
      </c>
      <c r="D365" s="3">
        <v>44282</v>
      </c>
      <c r="E365" s="2" t="s">
        <v>1853</v>
      </c>
      <c r="F365" t="s">
        <v>4289</v>
      </c>
      <c r="G365" s="2">
        <v>6</v>
      </c>
      <c r="H365" s="2" t="str">
        <f>_xlfn.XLOOKUP(E365,'Customer Data'!$A$1:$A$1001,'Customer Data'!$B$1:$B$1001,,0)</f>
        <v>Kaja Loxton</v>
      </c>
      <c r="I365" s="2" t="str">
        <f>IF(_xlfn.XLOOKUP(E365,'Customer Data'!$A$1:$A$1001,'Customer Data'!$C$1:$C$1001,,0)=0,"",_xlfn.XLOOKUP(E365,'Customer Data'!$A$1:$A$1001,'Customer Data'!$C$1:$C$1001,,0))</f>
        <v>kloxtona3@opensource.org</v>
      </c>
      <c r="J365" s="2" t="str">
        <f>_xlfn.XLOOKUP(E365,'Customer Data'!$A$1:$A$1001,'Customer Data'!$F$1:$F$1001,,0)</f>
        <v>China</v>
      </c>
      <c r="K365" t="str">
        <f>INDEX('Product Data'!$A$1:$G$49,MATCH('Order Data'!$F365,'Product Data'!$A$1:$A$49,0),MATCH('Order Data'!K$1,'Product Data'!$A$1:$G$1,0))</f>
        <v>Lib</v>
      </c>
      <c r="L365" t="str">
        <f>INDEX('Product Data'!$A$1:$G$49,MATCH('Order Data'!$F365,'Product Data'!$A$1:$A$49,0),MATCH('Order Data'!L$1,'Product Data'!$A$1:$G$1,0))</f>
        <v>M</v>
      </c>
      <c r="M365" s="4">
        <f>INDEX('Product Data'!$A$1:$G$49,MATCH('Order Data'!$F365,'Product Data'!$A$1:$A$49,0),MATCH('Order Data'!M$1,'Product Data'!$A$1:$G$1,0))</f>
        <v>1</v>
      </c>
      <c r="N365" s="5">
        <f>INDEX('Product Data'!$A$1:$G$49,MATCH('Order Data'!$F365,'Product Data'!$A$1:$A$49,0),MATCH('Order Data'!N$1,'Product Data'!$A$1:$G$1,0))</f>
        <v>14.55</v>
      </c>
      <c r="O365" s="5">
        <f t="shared" si="15"/>
        <v>87.300000000000011</v>
      </c>
      <c r="P365" t="str">
        <f t="shared" si="16"/>
        <v>Liberica</v>
      </c>
      <c r="Q365" t="str">
        <f t="shared" si="17"/>
        <v>Medium</v>
      </c>
      <c r="R365" t="str">
        <f>_xlfn.XLOOKUP(tbl_orders[[#This Row],[Customer ID]],'Customer Data'!$A$1:$A$1001,'Customer Data'!$H$1:$H$1001,,0)</f>
        <v>No</v>
      </c>
    </row>
    <row r="366" spans="1:18" x14ac:dyDescent="0.2">
      <c r="A366" s="2" t="s">
        <v>1856</v>
      </c>
      <c r="B366" s="2" t="str">
        <f>TEXT(tbl_orders[[#This Row],[Order Date]],"mmm")</f>
        <v>Apr</v>
      </c>
      <c r="C366" s="2" t="str">
        <f>TEXT(tbl_orders[[#This Row],[Order Date]],"yyyy")</f>
        <v>2019</v>
      </c>
      <c r="D366" s="3">
        <v>43582</v>
      </c>
      <c r="E366" s="2" t="s">
        <v>1857</v>
      </c>
      <c r="F366" t="s">
        <v>4310</v>
      </c>
      <c r="G366" s="2">
        <v>6</v>
      </c>
      <c r="H366" s="2" t="str">
        <f>_xlfn.XLOOKUP(E366,'Customer Data'!$A$1:$A$1001,'Customer Data'!$B$1:$B$1001,,0)</f>
        <v>Parker Tofful</v>
      </c>
      <c r="I366" s="2" t="str">
        <f>IF(_xlfn.XLOOKUP(E366,'Customer Data'!$A$1:$A$1001,'Customer Data'!$C$1:$C$1001,,0)=0,"",_xlfn.XLOOKUP(E366,'Customer Data'!$A$1:$A$1001,'Customer Data'!$C$1:$C$1001,,0))</f>
        <v>ptoffula4@posterous.com</v>
      </c>
      <c r="J366" s="2" t="str">
        <f>_xlfn.XLOOKUP(E366,'Customer Data'!$A$1:$A$1001,'Customer Data'!$F$1:$F$1001,,0)</f>
        <v>Brazil</v>
      </c>
      <c r="K366" t="str">
        <f>INDEX('Product Data'!$A$1:$G$49,MATCH('Order Data'!$F366,'Product Data'!$A$1:$A$49,0),MATCH('Order Data'!K$1,'Product Data'!$A$1:$G$1,0))</f>
        <v>Exc</v>
      </c>
      <c r="L366" t="str">
        <f>INDEX('Product Data'!$A$1:$G$49,MATCH('Order Data'!$F366,'Product Data'!$A$1:$A$49,0),MATCH('Order Data'!L$1,'Product Data'!$A$1:$G$1,0))</f>
        <v>D</v>
      </c>
      <c r="M366" s="4">
        <f>INDEX('Product Data'!$A$1:$G$49,MATCH('Order Data'!$F366,'Product Data'!$A$1:$A$49,0),MATCH('Order Data'!M$1,'Product Data'!$A$1:$G$1,0))</f>
        <v>1</v>
      </c>
      <c r="N366" s="5">
        <f>INDEX('Product Data'!$A$1:$G$49,MATCH('Order Data'!$F366,'Product Data'!$A$1:$A$49,0),MATCH('Order Data'!N$1,'Product Data'!$A$1:$G$1,0))</f>
        <v>12.15</v>
      </c>
      <c r="O366" s="5">
        <f t="shared" si="15"/>
        <v>72.900000000000006</v>
      </c>
      <c r="P366" t="str">
        <f t="shared" si="16"/>
        <v>Excelsa</v>
      </c>
      <c r="Q366" t="str">
        <f t="shared" si="17"/>
        <v>Dark</v>
      </c>
      <c r="R366" t="str">
        <f>_xlfn.XLOOKUP(tbl_orders[[#This Row],[Customer ID]],'Customer Data'!$A$1:$A$1001,'Customer Data'!$H$1:$H$1001,,0)</f>
        <v>Yes</v>
      </c>
    </row>
    <row r="367" spans="1:18" x14ac:dyDescent="0.2">
      <c r="A367" s="2" t="s">
        <v>1860</v>
      </c>
      <c r="B367" s="2" t="str">
        <f>TEXT(tbl_orders[[#This Row],[Order Date]],"mmm")</f>
        <v>Sep</v>
      </c>
      <c r="C367" s="2" t="str">
        <f>TEXT(tbl_orders[[#This Row],[Order Date]],"yyyy")</f>
        <v>2021</v>
      </c>
      <c r="D367" s="3">
        <v>44464</v>
      </c>
      <c r="E367" s="2" t="s">
        <v>1861</v>
      </c>
      <c r="F367" t="s">
        <v>4296</v>
      </c>
      <c r="G367" s="2">
        <v>1</v>
      </c>
      <c r="H367" s="2" t="str">
        <f>_xlfn.XLOOKUP(E367,'Customer Data'!$A$1:$A$1001,'Customer Data'!$B$1:$B$1001,,0)</f>
        <v>Casi Gwinnett</v>
      </c>
      <c r="I367" s="2" t="str">
        <f>IF(_xlfn.XLOOKUP(E367,'Customer Data'!$A$1:$A$1001,'Customer Data'!$C$1:$C$1001,,0)=0,"",_xlfn.XLOOKUP(E367,'Customer Data'!$A$1:$A$1001,'Customer Data'!$C$1:$C$1001,,0))</f>
        <v>cgwinnetta5@behance.net</v>
      </c>
      <c r="J367" s="2" t="str">
        <f>_xlfn.XLOOKUP(E367,'Customer Data'!$A$1:$A$1001,'Customer Data'!$F$1:$F$1001,,0)</f>
        <v>United States</v>
      </c>
      <c r="K367" t="str">
        <f>INDEX('Product Data'!$A$1:$G$49,MATCH('Order Data'!$F367,'Product Data'!$A$1:$A$49,0),MATCH('Order Data'!K$1,'Product Data'!$A$1:$G$1,0))</f>
        <v>Lib</v>
      </c>
      <c r="L367" t="str">
        <f>INDEX('Product Data'!$A$1:$G$49,MATCH('Order Data'!$F367,'Product Data'!$A$1:$A$49,0),MATCH('Order Data'!L$1,'Product Data'!$A$1:$G$1,0))</f>
        <v>D</v>
      </c>
      <c r="M367" s="4">
        <f>INDEX('Product Data'!$A$1:$G$49,MATCH('Order Data'!$F367,'Product Data'!$A$1:$A$49,0),MATCH('Order Data'!M$1,'Product Data'!$A$1:$G$1,0))</f>
        <v>0.5</v>
      </c>
      <c r="N367" s="5">
        <f>INDEX('Product Data'!$A$1:$G$49,MATCH('Order Data'!$F367,'Product Data'!$A$1:$A$49,0),MATCH('Order Data'!N$1,'Product Data'!$A$1:$G$1,0))</f>
        <v>7.77</v>
      </c>
      <c r="O367" s="5">
        <f t="shared" si="15"/>
        <v>7.77</v>
      </c>
      <c r="P367" t="str">
        <f t="shared" si="16"/>
        <v>Liberica</v>
      </c>
      <c r="Q367" t="str">
        <f t="shared" si="17"/>
        <v>Dark</v>
      </c>
      <c r="R367" t="str">
        <f>_xlfn.XLOOKUP(tbl_orders[[#This Row],[Customer ID]],'Customer Data'!$A$1:$A$1001,'Customer Data'!$H$1:$H$1001,,0)</f>
        <v>No</v>
      </c>
    </row>
    <row r="368" spans="1:18" x14ac:dyDescent="0.2">
      <c r="A368" s="2" t="s">
        <v>1864</v>
      </c>
      <c r="B368" s="2" t="str">
        <f>TEXT(tbl_orders[[#This Row],[Order Date]],"mmm")</f>
        <v>Feb</v>
      </c>
      <c r="C368" s="2" t="str">
        <f>TEXT(tbl_orders[[#This Row],[Order Date]],"yyyy")</f>
        <v>2020</v>
      </c>
      <c r="D368" s="3">
        <v>43874</v>
      </c>
      <c r="E368" s="2" t="s">
        <v>1865</v>
      </c>
      <c r="F368" t="s">
        <v>4271</v>
      </c>
      <c r="G368" s="2">
        <v>6</v>
      </c>
      <c r="H368" s="2" t="str">
        <f>_xlfn.XLOOKUP(E368,'Customer Data'!$A$1:$A$1001,'Customer Data'!$B$1:$B$1001,,0)</f>
        <v>Saree Ellesworth</v>
      </c>
      <c r="I368" s="2" t="str">
        <f>IF(_xlfn.XLOOKUP(E368,'Customer Data'!$A$1:$A$1001,'Customer Data'!$C$1:$C$1001,,0)=0,"",_xlfn.XLOOKUP(E368,'Customer Data'!$A$1:$A$1001,'Customer Data'!$C$1:$C$1001,,0))</f>
        <v/>
      </c>
      <c r="J368" s="2" t="str">
        <f>_xlfn.XLOOKUP(E368,'Customer Data'!$A$1:$A$1001,'Customer Data'!$F$1:$F$1001,,0)</f>
        <v>China</v>
      </c>
      <c r="K368" t="str">
        <f>INDEX('Product Data'!$A$1:$G$49,MATCH('Order Data'!$F368,'Product Data'!$A$1:$A$49,0),MATCH('Order Data'!K$1,'Product Data'!$A$1:$G$1,0))</f>
        <v>Exc</v>
      </c>
      <c r="L368" t="str">
        <f>INDEX('Product Data'!$A$1:$G$49,MATCH('Order Data'!$F368,'Product Data'!$A$1:$A$49,0),MATCH('Order Data'!L$1,'Product Data'!$A$1:$G$1,0))</f>
        <v>D</v>
      </c>
      <c r="M368" s="4">
        <f>INDEX('Product Data'!$A$1:$G$49,MATCH('Order Data'!$F368,'Product Data'!$A$1:$A$49,0),MATCH('Order Data'!M$1,'Product Data'!$A$1:$G$1,0))</f>
        <v>0.5</v>
      </c>
      <c r="N368" s="5">
        <f>INDEX('Product Data'!$A$1:$G$49,MATCH('Order Data'!$F368,'Product Data'!$A$1:$A$49,0),MATCH('Order Data'!N$1,'Product Data'!$A$1:$G$1,0))</f>
        <v>7.29</v>
      </c>
      <c r="O368" s="5">
        <f t="shared" si="15"/>
        <v>43.74</v>
      </c>
      <c r="P368" t="str">
        <f t="shared" si="16"/>
        <v>Excelsa</v>
      </c>
      <c r="Q368" t="str">
        <f t="shared" si="17"/>
        <v>Dark</v>
      </c>
      <c r="R368" t="str">
        <f>_xlfn.XLOOKUP(tbl_orders[[#This Row],[Customer ID]],'Customer Data'!$A$1:$A$1001,'Customer Data'!$H$1:$H$1001,,0)</f>
        <v>No</v>
      </c>
    </row>
    <row r="369" spans="1:18" x14ac:dyDescent="0.2">
      <c r="A369" s="2" t="s">
        <v>1867</v>
      </c>
      <c r="B369" s="2" t="str">
        <f>TEXT(tbl_orders[[#This Row],[Order Date]],"mmm")</f>
        <v>Jul</v>
      </c>
      <c r="C369" s="2" t="str">
        <f>TEXT(tbl_orders[[#This Row],[Order Date]],"yyyy")</f>
        <v>2021</v>
      </c>
      <c r="D369" s="3">
        <v>44393</v>
      </c>
      <c r="E369" s="2" t="s">
        <v>1868</v>
      </c>
      <c r="F369" t="s">
        <v>4286</v>
      </c>
      <c r="G369" s="2">
        <v>2</v>
      </c>
      <c r="H369" s="2" t="str">
        <f>_xlfn.XLOOKUP(E369,'Customer Data'!$A$1:$A$1001,'Customer Data'!$B$1:$B$1001,,0)</f>
        <v>Silvio Iorizzi</v>
      </c>
      <c r="I369" s="2" t="str">
        <f>IF(_xlfn.XLOOKUP(E369,'Customer Data'!$A$1:$A$1001,'Customer Data'!$C$1:$C$1001,,0)=0,"",_xlfn.XLOOKUP(E369,'Customer Data'!$A$1:$A$1001,'Customer Data'!$C$1:$C$1001,,0))</f>
        <v/>
      </c>
      <c r="J369" s="2" t="str">
        <f>_xlfn.XLOOKUP(E369,'Customer Data'!$A$1:$A$1001,'Customer Data'!$F$1:$F$1001,,0)</f>
        <v>United States</v>
      </c>
      <c r="K369" t="str">
        <f>INDEX('Product Data'!$A$1:$G$49,MATCH('Order Data'!$F369,'Product Data'!$A$1:$A$49,0),MATCH('Order Data'!K$1,'Product Data'!$A$1:$G$1,0))</f>
        <v>Lib</v>
      </c>
      <c r="L369" t="str">
        <f>INDEX('Product Data'!$A$1:$G$49,MATCH('Order Data'!$F369,'Product Data'!$A$1:$A$49,0),MATCH('Order Data'!L$1,'Product Data'!$A$1:$G$1,0))</f>
        <v>M</v>
      </c>
      <c r="M369" s="4">
        <f>INDEX('Product Data'!$A$1:$G$49,MATCH('Order Data'!$F369,'Product Data'!$A$1:$A$49,0),MATCH('Order Data'!M$1,'Product Data'!$A$1:$G$1,0))</f>
        <v>0.2</v>
      </c>
      <c r="N369" s="5">
        <f>INDEX('Product Data'!$A$1:$G$49,MATCH('Order Data'!$F369,'Product Data'!$A$1:$A$49,0),MATCH('Order Data'!N$1,'Product Data'!$A$1:$G$1,0))</f>
        <v>4.3650000000000002</v>
      </c>
      <c r="O369" s="5">
        <f t="shared" si="15"/>
        <v>8.73</v>
      </c>
      <c r="P369" t="str">
        <f t="shared" si="16"/>
        <v>Liberica</v>
      </c>
      <c r="Q369" t="str">
        <f t="shared" si="17"/>
        <v>Medium</v>
      </c>
      <c r="R369" t="str">
        <f>_xlfn.XLOOKUP(tbl_orders[[#This Row],[Customer ID]],'Customer Data'!$A$1:$A$1001,'Customer Data'!$H$1:$H$1001,,0)</f>
        <v>Yes</v>
      </c>
    </row>
    <row r="370" spans="1:18" x14ac:dyDescent="0.2">
      <c r="A370" s="2" t="s">
        <v>1870</v>
      </c>
      <c r="B370" s="2" t="str">
        <f>TEXT(tbl_orders[[#This Row],[Order Date]],"mmm")</f>
        <v>May</v>
      </c>
      <c r="C370" s="2" t="str">
        <f>TEXT(tbl_orders[[#This Row],[Order Date]],"yyyy")</f>
        <v>2022</v>
      </c>
      <c r="D370" s="3">
        <v>44692</v>
      </c>
      <c r="E370" s="2" t="s">
        <v>1871</v>
      </c>
      <c r="F370" t="s">
        <v>4293</v>
      </c>
      <c r="G370" s="2">
        <v>2</v>
      </c>
      <c r="H370" s="2" t="str">
        <f>_xlfn.XLOOKUP(E370,'Customer Data'!$A$1:$A$1001,'Customer Data'!$B$1:$B$1001,,0)</f>
        <v>Leesa Flaonier</v>
      </c>
      <c r="I370" s="2" t="str">
        <f>IF(_xlfn.XLOOKUP(E370,'Customer Data'!$A$1:$A$1001,'Customer Data'!$C$1:$C$1001,,0)=0,"",_xlfn.XLOOKUP(E370,'Customer Data'!$A$1:$A$1001,'Customer Data'!$C$1:$C$1001,,0))</f>
        <v>lflaoniera8@wordpress.org</v>
      </c>
      <c r="J370" s="2" t="str">
        <f>_xlfn.XLOOKUP(E370,'Customer Data'!$A$1:$A$1001,'Customer Data'!$F$1:$F$1001,,0)</f>
        <v>Brazil</v>
      </c>
      <c r="K370" t="str">
        <f>INDEX('Product Data'!$A$1:$G$49,MATCH('Order Data'!$F370,'Product Data'!$A$1:$A$49,0),MATCH('Order Data'!K$1,'Product Data'!$A$1:$G$1,0))</f>
        <v>Exc</v>
      </c>
      <c r="L370" t="str">
        <f>INDEX('Product Data'!$A$1:$G$49,MATCH('Order Data'!$F370,'Product Data'!$A$1:$A$49,0),MATCH('Order Data'!L$1,'Product Data'!$A$1:$G$1,0))</f>
        <v>M</v>
      </c>
      <c r="M370" s="4">
        <f>INDEX('Product Data'!$A$1:$G$49,MATCH('Order Data'!$F370,'Product Data'!$A$1:$A$49,0),MATCH('Order Data'!M$1,'Product Data'!$A$1:$G$1,0))</f>
        <v>2.5</v>
      </c>
      <c r="N370" s="5">
        <f>INDEX('Product Data'!$A$1:$G$49,MATCH('Order Data'!$F370,'Product Data'!$A$1:$A$49,0),MATCH('Order Data'!N$1,'Product Data'!$A$1:$G$1,0))</f>
        <v>31.624999999999996</v>
      </c>
      <c r="O370" s="5">
        <f t="shared" si="15"/>
        <v>63.249999999999993</v>
      </c>
      <c r="P370" t="str">
        <f t="shared" si="16"/>
        <v>Excelsa</v>
      </c>
      <c r="Q370" t="str">
        <f t="shared" si="17"/>
        <v>Medium</v>
      </c>
      <c r="R370" t="str">
        <f>_xlfn.XLOOKUP(tbl_orders[[#This Row],[Customer ID]],'Customer Data'!$A$1:$A$1001,'Customer Data'!$H$1:$H$1001,,0)</f>
        <v>No</v>
      </c>
    </row>
    <row r="371" spans="1:18" x14ac:dyDescent="0.2">
      <c r="A371" s="2" t="s">
        <v>1874</v>
      </c>
      <c r="B371" s="2" t="str">
        <f>TEXT(tbl_orders[[#This Row],[Order Date]],"mmm")</f>
        <v>Feb</v>
      </c>
      <c r="C371" s="2" t="str">
        <f>TEXT(tbl_orders[[#This Row],[Order Date]],"yyyy")</f>
        <v>2019</v>
      </c>
      <c r="D371" s="3">
        <v>43500</v>
      </c>
      <c r="E371" s="2" t="s">
        <v>1875</v>
      </c>
      <c r="F371" t="s">
        <v>4303</v>
      </c>
      <c r="G371" s="2">
        <v>1</v>
      </c>
      <c r="H371" s="2" t="str">
        <f>_xlfn.XLOOKUP(E371,'Customer Data'!$A$1:$A$1001,'Customer Data'!$B$1:$B$1001,,0)</f>
        <v>Abba Pummell</v>
      </c>
      <c r="I371" s="2" t="str">
        <f>IF(_xlfn.XLOOKUP(E371,'Customer Data'!$A$1:$A$1001,'Customer Data'!$C$1:$C$1001,,0)=0,"",_xlfn.XLOOKUP(E371,'Customer Data'!$A$1:$A$1001,'Customer Data'!$C$1:$C$1001,,0))</f>
        <v/>
      </c>
      <c r="J371" s="2" t="str">
        <f>_xlfn.XLOOKUP(E371,'Customer Data'!$A$1:$A$1001,'Customer Data'!$F$1:$F$1001,,0)</f>
        <v>China</v>
      </c>
      <c r="K371" t="str">
        <f>INDEX('Product Data'!$A$1:$G$49,MATCH('Order Data'!$F371,'Product Data'!$A$1:$A$49,0),MATCH('Order Data'!K$1,'Product Data'!$A$1:$G$1,0))</f>
        <v>Exc</v>
      </c>
      <c r="L371" t="str">
        <f>INDEX('Product Data'!$A$1:$G$49,MATCH('Order Data'!$F371,'Product Data'!$A$1:$A$49,0),MATCH('Order Data'!L$1,'Product Data'!$A$1:$G$1,0))</f>
        <v>L</v>
      </c>
      <c r="M371" s="4">
        <f>INDEX('Product Data'!$A$1:$G$49,MATCH('Order Data'!$F371,'Product Data'!$A$1:$A$49,0),MATCH('Order Data'!M$1,'Product Data'!$A$1:$G$1,0))</f>
        <v>0.5</v>
      </c>
      <c r="N371" s="5">
        <f>INDEX('Product Data'!$A$1:$G$49,MATCH('Order Data'!$F371,'Product Data'!$A$1:$A$49,0),MATCH('Order Data'!N$1,'Product Data'!$A$1:$G$1,0))</f>
        <v>8.91</v>
      </c>
      <c r="O371" s="5">
        <f t="shared" si="15"/>
        <v>8.91</v>
      </c>
      <c r="P371" t="str">
        <f t="shared" si="16"/>
        <v>Excelsa</v>
      </c>
      <c r="Q371" t="str">
        <f t="shared" si="17"/>
        <v>Light</v>
      </c>
      <c r="R371" t="str">
        <f>_xlfn.XLOOKUP(tbl_orders[[#This Row],[Customer ID]],'Customer Data'!$A$1:$A$1001,'Customer Data'!$H$1:$H$1001,,0)</f>
        <v>Yes</v>
      </c>
    </row>
    <row r="372" spans="1:18" x14ac:dyDescent="0.2">
      <c r="A372" s="2" t="s">
        <v>1877</v>
      </c>
      <c r="B372" s="2" t="str">
        <f>TEXT(tbl_orders[[#This Row],[Order Date]],"mmm")</f>
        <v>Feb</v>
      </c>
      <c r="C372" s="2" t="str">
        <f>TEXT(tbl_orders[[#This Row],[Order Date]],"yyyy")</f>
        <v>2019</v>
      </c>
      <c r="D372" s="3">
        <v>43501</v>
      </c>
      <c r="E372" s="2" t="s">
        <v>1878</v>
      </c>
      <c r="F372" t="s">
        <v>4310</v>
      </c>
      <c r="G372" s="2">
        <v>2</v>
      </c>
      <c r="H372" s="2" t="str">
        <f>_xlfn.XLOOKUP(E372,'Customer Data'!$A$1:$A$1001,'Customer Data'!$B$1:$B$1001,,0)</f>
        <v>Corinna Catcheside</v>
      </c>
      <c r="I372" s="2" t="str">
        <f>IF(_xlfn.XLOOKUP(E372,'Customer Data'!$A$1:$A$1001,'Customer Data'!$C$1:$C$1001,,0)=0,"",_xlfn.XLOOKUP(E372,'Customer Data'!$A$1:$A$1001,'Customer Data'!$C$1:$C$1001,,0))</f>
        <v>ccatchesideaa@macromedia.com</v>
      </c>
      <c r="J372" s="2" t="str">
        <f>_xlfn.XLOOKUP(E372,'Customer Data'!$A$1:$A$1001,'Customer Data'!$F$1:$F$1001,,0)</f>
        <v>United States</v>
      </c>
      <c r="K372" t="str">
        <f>INDEX('Product Data'!$A$1:$G$49,MATCH('Order Data'!$F372,'Product Data'!$A$1:$A$49,0),MATCH('Order Data'!K$1,'Product Data'!$A$1:$G$1,0))</f>
        <v>Exc</v>
      </c>
      <c r="L372" t="str">
        <f>INDEX('Product Data'!$A$1:$G$49,MATCH('Order Data'!$F372,'Product Data'!$A$1:$A$49,0),MATCH('Order Data'!L$1,'Product Data'!$A$1:$G$1,0))</f>
        <v>D</v>
      </c>
      <c r="M372" s="4">
        <f>INDEX('Product Data'!$A$1:$G$49,MATCH('Order Data'!$F372,'Product Data'!$A$1:$A$49,0),MATCH('Order Data'!M$1,'Product Data'!$A$1:$G$1,0))</f>
        <v>1</v>
      </c>
      <c r="N372" s="5">
        <f>INDEX('Product Data'!$A$1:$G$49,MATCH('Order Data'!$F372,'Product Data'!$A$1:$A$49,0),MATCH('Order Data'!N$1,'Product Data'!$A$1:$G$1,0))</f>
        <v>12.15</v>
      </c>
      <c r="O372" s="5">
        <f t="shared" si="15"/>
        <v>24.3</v>
      </c>
      <c r="P372" t="str">
        <f t="shared" si="16"/>
        <v>Excelsa</v>
      </c>
      <c r="Q372" t="str">
        <f t="shared" si="17"/>
        <v>Dark</v>
      </c>
      <c r="R372" t="str">
        <f>_xlfn.XLOOKUP(tbl_orders[[#This Row],[Customer ID]],'Customer Data'!$A$1:$A$1001,'Customer Data'!$H$1:$H$1001,,0)</f>
        <v>Yes</v>
      </c>
    </row>
    <row r="373" spans="1:18" x14ac:dyDescent="0.2">
      <c r="A373" s="2" t="s">
        <v>1881</v>
      </c>
      <c r="B373" s="2" t="str">
        <f>TEXT(tbl_orders[[#This Row],[Order Date]],"mmm")</f>
        <v>May</v>
      </c>
      <c r="C373" s="2" t="str">
        <f>TEXT(tbl_orders[[#This Row],[Order Date]],"yyyy")</f>
        <v>2022</v>
      </c>
      <c r="D373" s="3">
        <v>44705</v>
      </c>
      <c r="E373" s="2" t="s">
        <v>1882</v>
      </c>
      <c r="F373" t="s">
        <v>4307</v>
      </c>
      <c r="G373" s="2">
        <v>2</v>
      </c>
      <c r="H373" s="2" t="str">
        <f>_xlfn.XLOOKUP(E373,'Customer Data'!$A$1:$A$1001,'Customer Data'!$B$1:$B$1001,,0)</f>
        <v>Cortney Gibbonson</v>
      </c>
      <c r="I373" s="2" t="str">
        <f>IF(_xlfn.XLOOKUP(E373,'Customer Data'!$A$1:$A$1001,'Customer Data'!$C$1:$C$1001,,0)=0,"",_xlfn.XLOOKUP(E373,'Customer Data'!$A$1:$A$1001,'Customer Data'!$C$1:$C$1001,,0))</f>
        <v>cgibbonsonab@accuweather.com</v>
      </c>
      <c r="J373" s="2" t="str">
        <f>_xlfn.XLOOKUP(E373,'Customer Data'!$A$1:$A$1001,'Customer Data'!$F$1:$F$1001,,0)</f>
        <v>China</v>
      </c>
      <c r="K373" t="str">
        <f>INDEX('Product Data'!$A$1:$G$49,MATCH('Order Data'!$F373,'Product Data'!$A$1:$A$49,0),MATCH('Order Data'!K$1,'Product Data'!$A$1:$G$1,0))</f>
        <v>Ara</v>
      </c>
      <c r="L373" t="str">
        <f>INDEX('Product Data'!$A$1:$G$49,MATCH('Order Data'!$F373,'Product Data'!$A$1:$A$49,0),MATCH('Order Data'!L$1,'Product Data'!$A$1:$G$1,0))</f>
        <v>L</v>
      </c>
      <c r="M373" s="4">
        <f>INDEX('Product Data'!$A$1:$G$49,MATCH('Order Data'!$F373,'Product Data'!$A$1:$A$49,0),MATCH('Order Data'!M$1,'Product Data'!$A$1:$G$1,0))</f>
        <v>0.5</v>
      </c>
      <c r="N373" s="5">
        <f>INDEX('Product Data'!$A$1:$G$49,MATCH('Order Data'!$F373,'Product Data'!$A$1:$A$49,0),MATCH('Order Data'!N$1,'Product Data'!$A$1:$G$1,0))</f>
        <v>7.77</v>
      </c>
      <c r="O373" s="5">
        <f t="shared" si="15"/>
        <v>15.54</v>
      </c>
      <c r="P373" t="str">
        <f t="shared" si="16"/>
        <v>Arabica</v>
      </c>
      <c r="Q373" t="str">
        <f t="shared" si="17"/>
        <v>Light</v>
      </c>
      <c r="R373" t="str">
        <f>_xlfn.XLOOKUP(tbl_orders[[#This Row],[Customer ID]],'Customer Data'!$A$1:$A$1001,'Customer Data'!$H$1:$H$1001,,0)</f>
        <v>Yes</v>
      </c>
    </row>
    <row r="374" spans="1:18" x14ac:dyDescent="0.2">
      <c r="A374" s="2" t="s">
        <v>1885</v>
      </c>
      <c r="B374" s="2" t="str">
        <f>TEXT(tbl_orders[[#This Row],[Order Date]],"mmm")</f>
        <v>Oct</v>
      </c>
      <c r="C374" s="2" t="str">
        <f>TEXT(tbl_orders[[#This Row],[Order Date]],"yyyy")</f>
        <v>2020</v>
      </c>
      <c r="D374" s="3">
        <v>44108</v>
      </c>
      <c r="E374" s="2" t="s">
        <v>1886</v>
      </c>
      <c r="F374" t="s">
        <v>4300</v>
      </c>
      <c r="G374" s="2">
        <v>6</v>
      </c>
      <c r="H374" s="2" t="str">
        <f>_xlfn.XLOOKUP(E374,'Customer Data'!$A$1:$A$1001,'Customer Data'!$B$1:$B$1001,,0)</f>
        <v>Terri Farra</v>
      </c>
      <c r="I374" s="2" t="str">
        <f>IF(_xlfn.XLOOKUP(E374,'Customer Data'!$A$1:$A$1001,'Customer Data'!$C$1:$C$1001,,0)=0,"",_xlfn.XLOOKUP(E374,'Customer Data'!$A$1:$A$1001,'Customer Data'!$C$1:$C$1001,,0))</f>
        <v>tfarraac@behance.net</v>
      </c>
      <c r="J374" s="2" t="str">
        <f>_xlfn.XLOOKUP(E374,'Customer Data'!$A$1:$A$1001,'Customer Data'!$F$1:$F$1001,,0)</f>
        <v>China</v>
      </c>
      <c r="K374" t="str">
        <f>INDEX('Product Data'!$A$1:$G$49,MATCH('Order Data'!$F374,'Product Data'!$A$1:$A$49,0),MATCH('Order Data'!K$1,'Product Data'!$A$1:$G$1,0))</f>
        <v>Rob</v>
      </c>
      <c r="L374" t="str">
        <f>INDEX('Product Data'!$A$1:$G$49,MATCH('Order Data'!$F374,'Product Data'!$A$1:$A$49,0),MATCH('Order Data'!L$1,'Product Data'!$A$1:$G$1,0))</f>
        <v>L</v>
      </c>
      <c r="M374" s="4">
        <f>INDEX('Product Data'!$A$1:$G$49,MATCH('Order Data'!$F374,'Product Data'!$A$1:$A$49,0),MATCH('Order Data'!M$1,'Product Data'!$A$1:$G$1,0))</f>
        <v>0.5</v>
      </c>
      <c r="N374" s="5">
        <f>INDEX('Product Data'!$A$1:$G$49,MATCH('Order Data'!$F374,'Product Data'!$A$1:$A$49,0),MATCH('Order Data'!N$1,'Product Data'!$A$1:$G$1,0))</f>
        <v>7.169999999999999</v>
      </c>
      <c r="O374" s="5">
        <f t="shared" si="15"/>
        <v>43.019999999999996</v>
      </c>
      <c r="P374" t="str">
        <f t="shared" si="16"/>
        <v>Robusta</v>
      </c>
      <c r="Q374" t="str">
        <f t="shared" si="17"/>
        <v>Light</v>
      </c>
      <c r="R374" t="str">
        <f>_xlfn.XLOOKUP(tbl_orders[[#This Row],[Customer ID]],'Customer Data'!$A$1:$A$1001,'Customer Data'!$H$1:$H$1001,,0)</f>
        <v>No</v>
      </c>
    </row>
    <row r="375" spans="1:18" x14ac:dyDescent="0.2">
      <c r="A375" s="2" t="s">
        <v>1889</v>
      </c>
      <c r="B375" s="2" t="str">
        <f>TEXT(tbl_orders[[#This Row],[Order Date]],"mmm")</f>
        <v>Jun</v>
      </c>
      <c r="C375" s="2" t="str">
        <f>TEXT(tbl_orders[[#This Row],[Order Date]],"yyyy")</f>
        <v>2022</v>
      </c>
      <c r="D375" s="3">
        <v>44742</v>
      </c>
      <c r="E375" s="2" t="s">
        <v>1890</v>
      </c>
      <c r="F375" t="s">
        <v>4285</v>
      </c>
      <c r="G375" s="2">
        <v>2</v>
      </c>
      <c r="H375" s="2" t="str">
        <f>_xlfn.XLOOKUP(E375,'Customer Data'!$A$1:$A$1001,'Customer Data'!$B$1:$B$1001,,0)</f>
        <v>Corney Curme</v>
      </c>
      <c r="I375" s="2" t="str">
        <f>IF(_xlfn.XLOOKUP(E375,'Customer Data'!$A$1:$A$1001,'Customer Data'!$C$1:$C$1001,,0)=0,"",_xlfn.XLOOKUP(E375,'Customer Data'!$A$1:$A$1001,'Customer Data'!$C$1:$C$1001,,0))</f>
        <v/>
      </c>
      <c r="J375" s="2" t="str">
        <f>_xlfn.XLOOKUP(E375,'Customer Data'!$A$1:$A$1001,'Customer Data'!$F$1:$F$1001,,0)</f>
        <v>Brazil</v>
      </c>
      <c r="K375" t="str">
        <f>INDEX('Product Data'!$A$1:$G$49,MATCH('Order Data'!$F375,'Product Data'!$A$1:$A$49,0),MATCH('Order Data'!K$1,'Product Data'!$A$1:$G$1,0))</f>
        <v>Ara</v>
      </c>
      <c r="L375" t="str">
        <f>INDEX('Product Data'!$A$1:$G$49,MATCH('Order Data'!$F375,'Product Data'!$A$1:$A$49,0),MATCH('Order Data'!L$1,'Product Data'!$A$1:$G$1,0))</f>
        <v>D</v>
      </c>
      <c r="M375" s="4">
        <f>INDEX('Product Data'!$A$1:$G$49,MATCH('Order Data'!$F375,'Product Data'!$A$1:$A$49,0),MATCH('Order Data'!M$1,'Product Data'!$A$1:$G$1,0))</f>
        <v>0.5</v>
      </c>
      <c r="N375" s="5">
        <f>INDEX('Product Data'!$A$1:$G$49,MATCH('Order Data'!$F375,'Product Data'!$A$1:$A$49,0),MATCH('Order Data'!N$1,'Product Data'!$A$1:$G$1,0))</f>
        <v>5.97</v>
      </c>
      <c r="O375" s="5">
        <f t="shared" si="15"/>
        <v>11.94</v>
      </c>
      <c r="P375" t="str">
        <f t="shared" si="16"/>
        <v>Arabica</v>
      </c>
      <c r="Q375" t="str">
        <f t="shared" si="17"/>
        <v>Dark</v>
      </c>
      <c r="R375" t="str">
        <f>_xlfn.XLOOKUP(tbl_orders[[#This Row],[Customer ID]],'Customer Data'!$A$1:$A$1001,'Customer Data'!$H$1:$H$1001,,0)</f>
        <v>Yes</v>
      </c>
    </row>
    <row r="376" spans="1:18" x14ac:dyDescent="0.2">
      <c r="A376" s="2" t="s">
        <v>1893</v>
      </c>
      <c r="B376" s="2" t="str">
        <f>TEXT(tbl_orders[[#This Row],[Order Date]],"mmm")</f>
        <v>Oct</v>
      </c>
      <c r="C376" s="2" t="str">
        <f>TEXT(tbl_orders[[#This Row],[Order Date]],"yyyy")</f>
        <v>2020</v>
      </c>
      <c r="D376" s="3">
        <v>44125</v>
      </c>
      <c r="E376" s="2" t="s">
        <v>1894</v>
      </c>
      <c r="F376" t="s">
        <v>4288</v>
      </c>
      <c r="G376" s="2">
        <v>4</v>
      </c>
      <c r="H376" s="2" t="str">
        <f>_xlfn.XLOOKUP(E376,'Customer Data'!$A$1:$A$1001,'Customer Data'!$B$1:$B$1001,,0)</f>
        <v>Gothart Bamfield</v>
      </c>
      <c r="I376" s="2" t="str">
        <f>IF(_xlfn.XLOOKUP(E376,'Customer Data'!$A$1:$A$1001,'Customer Data'!$C$1:$C$1001,,0)=0,"",_xlfn.XLOOKUP(E376,'Customer Data'!$A$1:$A$1001,'Customer Data'!$C$1:$C$1001,,0))</f>
        <v>gbamfieldae@yellowpages.com</v>
      </c>
      <c r="J376" s="2" t="str">
        <f>_xlfn.XLOOKUP(E376,'Customer Data'!$A$1:$A$1001,'Customer Data'!$F$1:$F$1001,,0)</f>
        <v>United States</v>
      </c>
      <c r="K376" t="str">
        <f>INDEX('Product Data'!$A$1:$G$49,MATCH('Order Data'!$F376,'Product Data'!$A$1:$A$49,0),MATCH('Order Data'!K$1,'Product Data'!$A$1:$G$1,0))</f>
        <v>Lib</v>
      </c>
      <c r="L376" t="str">
        <f>INDEX('Product Data'!$A$1:$G$49,MATCH('Order Data'!$F376,'Product Data'!$A$1:$A$49,0),MATCH('Order Data'!L$1,'Product Data'!$A$1:$G$1,0))</f>
        <v>L</v>
      </c>
      <c r="M376" s="4">
        <f>INDEX('Product Data'!$A$1:$G$49,MATCH('Order Data'!$F376,'Product Data'!$A$1:$A$49,0),MATCH('Order Data'!M$1,'Product Data'!$A$1:$G$1,0))</f>
        <v>0.5</v>
      </c>
      <c r="N376" s="5">
        <f>INDEX('Product Data'!$A$1:$G$49,MATCH('Order Data'!$F376,'Product Data'!$A$1:$A$49,0),MATCH('Order Data'!N$1,'Product Data'!$A$1:$G$1,0))</f>
        <v>9.51</v>
      </c>
      <c r="O376" s="5">
        <f t="shared" si="15"/>
        <v>38.04</v>
      </c>
      <c r="P376" t="str">
        <f t="shared" si="16"/>
        <v>Liberica</v>
      </c>
      <c r="Q376" t="str">
        <f t="shared" si="17"/>
        <v>Light</v>
      </c>
      <c r="R376" t="str">
        <f>_xlfn.XLOOKUP(tbl_orders[[#This Row],[Customer ID]],'Customer Data'!$A$1:$A$1001,'Customer Data'!$H$1:$H$1001,,0)</f>
        <v>Yes</v>
      </c>
    </row>
    <row r="377" spans="1:18" x14ac:dyDescent="0.2">
      <c r="A377" s="2" t="s">
        <v>1897</v>
      </c>
      <c r="B377" s="2" t="str">
        <f>TEXT(tbl_orders[[#This Row],[Order Date]],"mmm")</f>
        <v>Oct</v>
      </c>
      <c r="C377" s="2" t="str">
        <f>TEXT(tbl_orders[[#This Row],[Order Date]],"yyyy")</f>
        <v>2020</v>
      </c>
      <c r="D377" s="3">
        <v>44120</v>
      </c>
      <c r="E377" s="2" t="s">
        <v>1898</v>
      </c>
      <c r="F377" t="s">
        <v>4279</v>
      </c>
      <c r="G377" s="2">
        <v>2</v>
      </c>
      <c r="H377" s="2" t="str">
        <f>_xlfn.XLOOKUP(E377,'Customer Data'!$A$1:$A$1001,'Customer Data'!$B$1:$B$1001,,0)</f>
        <v>Waylin Hollingdale</v>
      </c>
      <c r="I377" s="2" t="str">
        <f>IF(_xlfn.XLOOKUP(E377,'Customer Data'!$A$1:$A$1001,'Customer Data'!$C$1:$C$1001,,0)=0,"",_xlfn.XLOOKUP(E377,'Customer Data'!$A$1:$A$1001,'Customer Data'!$C$1:$C$1001,,0))</f>
        <v>whollingdaleaf@about.me</v>
      </c>
      <c r="J377" s="2" t="str">
        <f>_xlfn.XLOOKUP(E377,'Customer Data'!$A$1:$A$1001,'Customer Data'!$F$1:$F$1001,,0)</f>
        <v>Brazil</v>
      </c>
      <c r="K377" t="str">
        <f>INDEX('Product Data'!$A$1:$G$49,MATCH('Order Data'!$F377,'Product Data'!$A$1:$A$49,0),MATCH('Order Data'!K$1,'Product Data'!$A$1:$G$1,0))</f>
        <v>Ara</v>
      </c>
      <c r="L377" t="str">
        <f>INDEX('Product Data'!$A$1:$G$49,MATCH('Order Data'!$F377,'Product Data'!$A$1:$A$49,0),MATCH('Order Data'!L$1,'Product Data'!$A$1:$G$1,0))</f>
        <v>M</v>
      </c>
      <c r="M377" s="4">
        <f>INDEX('Product Data'!$A$1:$G$49,MATCH('Order Data'!$F377,'Product Data'!$A$1:$A$49,0),MATCH('Order Data'!M$1,'Product Data'!$A$1:$G$1,0))</f>
        <v>0.2</v>
      </c>
      <c r="N377" s="5">
        <f>INDEX('Product Data'!$A$1:$G$49,MATCH('Order Data'!$F377,'Product Data'!$A$1:$A$49,0),MATCH('Order Data'!N$1,'Product Data'!$A$1:$G$1,0))</f>
        <v>3.375</v>
      </c>
      <c r="O377" s="5">
        <f t="shared" si="15"/>
        <v>6.75</v>
      </c>
      <c r="P377" t="str">
        <f t="shared" si="16"/>
        <v>Arabica</v>
      </c>
      <c r="Q377" t="str">
        <f t="shared" si="17"/>
        <v>Medium</v>
      </c>
      <c r="R377" t="str">
        <f>_xlfn.XLOOKUP(tbl_orders[[#This Row],[Customer ID]],'Customer Data'!$A$1:$A$1001,'Customer Data'!$H$1:$H$1001,,0)</f>
        <v>Yes</v>
      </c>
    </row>
    <row r="378" spans="1:18" x14ac:dyDescent="0.2">
      <c r="A378" s="2" t="s">
        <v>1901</v>
      </c>
      <c r="B378" s="2" t="str">
        <f>TEXT(tbl_orders[[#This Row],[Order Date]],"mmm")</f>
        <v>Sep</v>
      </c>
      <c r="C378" s="2" t="str">
        <f>TEXT(tbl_orders[[#This Row],[Order Date]],"yyyy")</f>
        <v>2020</v>
      </c>
      <c r="D378" s="3">
        <v>44097</v>
      </c>
      <c r="E378" s="2" t="s">
        <v>1902</v>
      </c>
      <c r="F378" t="s">
        <v>4273</v>
      </c>
      <c r="G378" s="2">
        <v>1</v>
      </c>
      <c r="H378" s="2" t="str">
        <f>_xlfn.XLOOKUP(E378,'Customer Data'!$A$1:$A$1001,'Customer Data'!$B$1:$B$1001,,0)</f>
        <v>Judd De Leek</v>
      </c>
      <c r="I378" s="2" t="str">
        <f>IF(_xlfn.XLOOKUP(E378,'Customer Data'!$A$1:$A$1001,'Customer Data'!$C$1:$C$1001,,0)=0,"",_xlfn.XLOOKUP(E378,'Customer Data'!$A$1:$A$1001,'Customer Data'!$C$1:$C$1001,,0))</f>
        <v>jdeag@xrea.com</v>
      </c>
      <c r="J378" s="2" t="str">
        <f>_xlfn.XLOOKUP(E378,'Customer Data'!$A$1:$A$1001,'Customer Data'!$F$1:$F$1001,,0)</f>
        <v>United States</v>
      </c>
      <c r="K378" t="str">
        <f>INDEX('Product Data'!$A$1:$G$49,MATCH('Order Data'!$F378,'Product Data'!$A$1:$A$49,0),MATCH('Order Data'!K$1,'Product Data'!$A$1:$G$1,0))</f>
        <v>Rob</v>
      </c>
      <c r="L378" t="str">
        <f>INDEX('Product Data'!$A$1:$G$49,MATCH('Order Data'!$F378,'Product Data'!$A$1:$A$49,0),MATCH('Order Data'!L$1,'Product Data'!$A$1:$G$1,0))</f>
        <v>M</v>
      </c>
      <c r="M378" s="4">
        <f>INDEX('Product Data'!$A$1:$G$49,MATCH('Order Data'!$F378,'Product Data'!$A$1:$A$49,0),MATCH('Order Data'!M$1,'Product Data'!$A$1:$G$1,0))</f>
        <v>0.5</v>
      </c>
      <c r="N378" s="5">
        <f>INDEX('Product Data'!$A$1:$G$49,MATCH('Order Data'!$F378,'Product Data'!$A$1:$A$49,0),MATCH('Order Data'!N$1,'Product Data'!$A$1:$G$1,0))</f>
        <v>5.97</v>
      </c>
      <c r="O378" s="5">
        <f t="shared" si="15"/>
        <v>5.97</v>
      </c>
      <c r="P378" t="str">
        <f t="shared" si="16"/>
        <v>Robusta</v>
      </c>
      <c r="Q378" t="str">
        <f t="shared" si="17"/>
        <v>Medium</v>
      </c>
      <c r="R378" t="str">
        <f>_xlfn.XLOOKUP(tbl_orders[[#This Row],[Customer ID]],'Customer Data'!$A$1:$A$1001,'Customer Data'!$H$1:$H$1001,,0)</f>
        <v>Yes</v>
      </c>
    </row>
    <row r="379" spans="1:18" x14ac:dyDescent="0.2">
      <c r="A379" s="2" t="s">
        <v>1905</v>
      </c>
      <c r="B379" s="2" t="str">
        <f>TEXT(tbl_orders[[#This Row],[Order Date]],"mmm")</f>
        <v>Mar</v>
      </c>
      <c r="C379" s="2" t="str">
        <f>TEXT(tbl_orders[[#This Row],[Order Date]],"yyyy")</f>
        <v>2019</v>
      </c>
      <c r="D379" s="3">
        <v>43532</v>
      </c>
      <c r="E379" s="2" t="s">
        <v>1906</v>
      </c>
      <c r="F379" t="s">
        <v>4290</v>
      </c>
      <c r="G379" s="2">
        <v>3</v>
      </c>
      <c r="H379" s="2" t="str">
        <f>_xlfn.XLOOKUP(E379,'Customer Data'!$A$1:$A$1001,'Customer Data'!$B$1:$B$1001,,0)</f>
        <v>Vanya Skullet</v>
      </c>
      <c r="I379" s="2" t="str">
        <f>IF(_xlfn.XLOOKUP(E379,'Customer Data'!$A$1:$A$1001,'Customer Data'!$C$1:$C$1001,,0)=0,"",_xlfn.XLOOKUP(E379,'Customer Data'!$A$1:$A$1001,'Customer Data'!$C$1:$C$1001,,0))</f>
        <v>vskulletah@tinyurl.com</v>
      </c>
      <c r="J379" s="2" t="str">
        <f>_xlfn.XLOOKUP(E379,'Customer Data'!$A$1:$A$1001,'Customer Data'!$F$1:$F$1001,,0)</f>
        <v>Brazil</v>
      </c>
      <c r="K379" t="str">
        <f>INDEX('Product Data'!$A$1:$G$49,MATCH('Order Data'!$F379,'Product Data'!$A$1:$A$49,0),MATCH('Order Data'!K$1,'Product Data'!$A$1:$G$1,0))</f>
        <v>Rob</v>
      </c>
      <c r="L379" t="str">
        <f>INDEX('Product Data'!$A$1:$G$49,MATCH('Order Data'!$F379,'Product Data'!$A$1:$A$49,0),MATCH('Order Data'!L$1,'Product Data'!$A$1:$G$1,0))</f>
        <v>D</v>
      </c>
      <c r="M379" s="4">
        <f>INDEX('Product Data'!$A$1:$G$49,MATCH('Order Data'!$F379,'Product Data'!$A$1:$A$49,0),MATCH('Order Data'!M$1,'Product Data'!$A$1:$G$1,0))</f>
        <v>0.2</v>
      </c>
      <c r="N379" s="5">
        <f>INDEX('Product Data'!$A$1:$G$49,MATCH('Order Data'!$F379,'Product Data'!$A$1:$A$49,0),MATCH('Order Data'!N$1,'Product Data'!$A$1:$G$1,0))</f>
        <v>2.6849999999999996</v>
      </c>
      <c r="O379" s="5">
        <f t="shared" si="15"/>
        <v>8.0549999999999997</v>
      </c>
      <c r="P379" t="str">
        <f t="shared" si="16"/>
        <v>Robusta</v>
      </c>
      <c r="Q379" t="str">
        <f t="shared" si="17"/>
        <v>Dark</v>
      </c>
      <c r="R379" t="str">
        <f>_xlfn.XLOOKUP(tbl_orders[[#This Row],[Customer ID]],'Customer Data'!$A$1:$A$1001,'Customer Data'!$H$1:$H$1001,,0)</f>
        <v>No</v>
      </c>
    </row>
    <row r="380" spans="1:18" x14ac:dyDescent="0.2">
      <c r="A380" s="2" t="s">
        <v>1909</v>
      </c>
      <c r="B380" s="2" t="str">
        <f>TEXT(tbl_orders[[#This Row],[Order Date]],"mmm")</f>
        <v>Jun</v>
      </c>
      <c r="C380" s="2" t="str">
        <f>TEXT(tbl_orders[[#This Row],[Order Date]],"yyyy")</f>
        <v>2021</v>
      </c>
      <c r="D380" s="3">
        <v>44377</v>
      </c>
      <c r="E380" s="2" t="s">
        <v>1910</v>
      </c>
      <c r="F380" t="s">
        <v>4307</v>
      </c>
      <c r="G380" s="2">
        <v>3</v>
      </c>
      <c r="H380" s="2" t="str">
        <f>_xlfn.XLOOKUP(E380,'Customer Data'!$A$1:$A$1001,'Customer Data'!$B$1:$B$1001,,0)</f>
        <v>Jany Rudeforth</v>
      </c>
      <c r="I380" s="2" t="str">
        <f>IF(_xlfn.XLOOKUP(E380,'Customer Data'!$A$1:$A$1001,'Customer Data'!$C$1:$C$1001,,0)=0,"",_xlfn.XLOOKUP(E380,'Customer Data'!$A$1:$A$1001,'Customer Data'!$C$1:$C$1001,,0))</f>
        <v>jrudeforthai@wunderground.com</v>
      </c>
      <c r="J380" s="2" t="str">
        <f>_xlfn.XLOOKUP(E380,'Customer Data'!$A$1:$A$1001,'Customer Data'!$F$1:$F$1001,,0)</f>
        <v>China</v>
      </c>
      <c r="K380" t="str">
        <f>INDEX('Product Data'!$A$1:$G$49,MATCH('Order Data'!$F380,'Product Data'!$A$1:$A$49,0),MATCH('Order Data'!K$1,'Product Data'!$A$1:$G$1,0))</f>
        <v>Ara</v>
      </c>
      <c r="L380" t="str">
        <f>INDEX('Product Data'!$A$1:$G$49,MATCH('Order Data'!$F380,'Product Data'!$A$1:$A$49,0),MATCH('Order Data'!L$1,'Product Data'!$A$1:$G$1,0))</f>
        <v>L</v>
      </c>
      <c r="M380" s="4">
        <f>INDEX('Product Data'!$A$1:$G$49,MATCH('Order Data'!$F380,'Product Data'!$A$1:$A$49,0),MATCH('Order Data'!M$1,'Product Data'!$A$1:$G$1,0))</f>
        <v>0.5</v>
      </c>
      <c r="N380" s="5">
        <f>INDEX('Product Data'!$A$1:$G$49,MATCH('Order Data'!$F380,'Product Data'!$A$1:$A$49,0),MATCH('Order Data'!N$1,'Product Data'!$A$1:$G$1,0))</f>
        <v>7.77</v>
      </c>
      <c r="O380" s="5">
        <f t="shared" si="15"/>
        <v>23.31</v>
      </c>
      <c r="P380" t="str">
        <f t="shared" si="16"/>
        <v>Arabica</v>
      </c>
      <c r="Q380" t="str">
        <f t="shared" si="17"/>
        <v>Light</v>
      </c>
      <c r="R380" t="str">
        <f>_xlfn.XLOOKUP(tbl_orders[[#This Row],[Customer ID]],'Customer Data'!$A$1:$A$1001,'Customer Data'!$H$1:$H$1001,,0)</f>
        <v>Yes</v>
      </c>
    </row>
    <row r="381" spans="1:18" x14ac:dyDescent="0.2">
      <c r="A381" s="2" t="s">
        <v>1913</v>
      </c>
      <c r="B381" s="2" t="str">
        <f>TEXT(tbl_orders[[#This Row],[Order Date]],"mmm")</f>
        <v>Aug</v>
      </c>
      <c r="C381" s="2" t="str">
        <f>TEXT(tbl_orders[[#This Row],[Order Date]],"yyyy")</f>
        <v>2019</v>
      </c>
      <c r="D381" s="3">
        <v>43690</v>
      </c>
      <c r="E381" s="2" t="s">
        <v>1914</v>
      </c>
      <c r="F381" t="s">
        <v>4300</v>
      </c>
      <c r="G381" s="2">
        <v>6</v>
      </c>
      <c r="H381" s="2" t="str">
        <f>_xlfn.XLOOKUP(E381,'Customer Data'!$A$1:$A$1001,'Customer Data'!$B$1:$B$1001,,0)</f>
        <v>Ashbey Tomaszewski</v>
      </c>
      <c r="I381" s="2" t="str">
        <f>IF(_xlfn.XLOOKUP(E381,'Customer Data'!$A$1:$A$1001,'Customer Data'!$C$1:$C$1001,,0)=0,"",_xlfn.XLOOKUP(E381,'Customer Data'!$A$1:$A$1001,'Customer Data'!$C$1:$C$1001,,0))</f>
        <v>atomaszewskiaj@answers.com</v>
      </c>
      <c r="J381" s="2" t="str">
        <f>_xlfn.XLOOKUP(E381,'Customer Data'!$A$1:$A$1001,'Customer Data'!$F$1:$F$1001,,0)</f>
        <v>China</v>
      </c>
      <c r="K381" t="str">
        <f>INDEX('Product Data'!$A$1:$G$49,MATCH('Order Data'!$F381,'Product Data'!$A$1:$A$49,0),MATCH('Order Data'!K$1,'Product Data'!$A$1:$G$1,0))</f>
        <v>Rob</v>
      </c>
      <c r="L381" t="str">
        <f>INDEX('Product Data'!$A$1:$G$49,MATCH('Order Data'!$F381,'Product Data'!$A$1:$A$49,0),MATCH('Order Data'!L$1,'Product Data'!$A$1:$G$1,0))</f>
        <v>L</v>
      </c>
      <c r="M381" s="4">
        <f>INDEX('Product Data'!$A$1:$G$49,MATCH('Order Data'!$F381,'Product Data'!$A$1:$A$49,0),MATCH('Order Data'!M$1,'Product Data'!$A$1:$G$1,0))</f>
        <v>0.5</v>
      </c>
      <c r="N381" s="5">
        <f>INDEX('Product Data'!$A$1:$G$49,MATCH('Order Data'!$F381,'Product Data'!$A$1:$A$49,0),MATCH('Order Data'!N$1,'Product Data'!$A$1:$G$1,0))</f>
        <v>7.169999999999999</v>
      </c>
      <c r="O381" s="5">
        <f t="shared" si="15"/>
        <v>43.019999999999996</v>
      </c>
      <c r="P381" t="str">
        <f t="shared" si="16"/>
        <v>Robusta</v>
      </c>
      <c r="Q381" t="str">
        <f t="shared" si="17"/>
        <v>Light</v>
      </c>
      <c r="R381" t="str">
        <f>_xlfn.XLOOKUP(tbl_orders[[#This Row],[Customer ID]],'Customer Data'!$A$1:$A$1001,'Customer Data'!$H$1:$H$1001,,0)</f>
        <v>Yes</v>
      </c>
    </row>
    <row r="382" spans="1:18" x14ac:dyDescent="0.2">
      <c r="A382" s="2" t="s">
        <v>1917</v>
      </c>
      <c r="B382" s="2" t="str">
        <f>TEXT(tbl_orders[[#This Row],[Order Date]],"mmm")</f>
        <v>Feb</v>
      </c>
      <c r="C382" s="2" t="str">
        <f>TEXT(tbl_orders[[#This Row],[Order Date]],"yyyy")</f>
        <v>2021</v>
      </c>
      <c r="D382" s="3">
        <v>44249</v>
      </c>
      <c r="E382" s="2" t="s">
        <v>1714</v>
      </c>
      <c r="F382" t="s">
        <v>4296</v>
      </c>
      <c r="G382" s="2">
        <v>3</v>
      </c>
      <c r="H382" s="2" t="str">
        <f>_xlfn.XLOOKUP(E382,'Customer Data'!$A$1:$A$1001,'Customer Data'!$B$1:$B$1001,,0)</f>
        <v>Flynn Antony</v>
      </c>
      <c r="I382" s="2" t="str">
        <f>IF(_xlfn.XLOOKUP(E382,'Customer Data'!$A$1:$A$1001,'Customer Data'!$C$1:$C$1001,,0)=0,"",_xlfn.XLOOKUP(E382,'Customer Data'!$A$1:$A$1001,'Customer Data'!$C$1:$C$1001,,0))</f>
        <v/>
      </c>
      <c r="J382" s="2" t="str">
        <f>_xlfn.XLOOKUP(E382,'Customer Data'!$A$1:$A$1001,'Customer Data'!$F$1:$F$1001,,0)</f>
        <v>United States</v>
      </c>
      <c r="K382" t="str">
        <f>INDEX('Product Data'!$A$1:$G$49,MATCH('Order Data'!$F382,'Product Data'!$A$1:$A$49,0),MATCH('Order Data'!K$1,'Product Data'!$A$1:$G$1,0))</f>
        <v>Lib</v>
      </c>
      <c r="L382" t="str">
        <f>INDEX('Product Data'!$A$1:$G$49,MATCH('Order Data'!$F382,'Product Data'!$A$1:$A$49,0),MATCH('Order Data'!L$1,'Product Data'!$A$1:$G$1,0))</f>
        <v>D</v>
      </c>
      <c r="M382" s="4">
        <f>INDEX('Product Data'!$A$1:$G$49,MATCH('Order Data'!$F382,'Product Data'!$A$1:$A$49,0),MATCH('Order Data'!M$1,'Product Data'!$A$1:$G$1,0))</f>
        <v>0.5</v>
      </c>
      <c r="N382" s="5">
        <f>INDEX('Product Data'!$A$1:$G$49,MATCH('Order Data'!$F382,'Product Data'!$A$1:$A$49,0),MATCH('Order Data'!N$1,'Product Data'!$A$1:$G$1,0))</f>
        <v>7.77</v>
      </c>
      <c r="O382" s="5">
        <f t="shared" si="15"/>
        <v>23.31</v>
      </c>
      <c r="P382" t="str">
        <f t="shared" si="16"/>
        <v>Liberica</v>
      </c>
      <c r="Q382" t="str">
        <f t="shared" si="17"/>
        <v>Dark</v>
      </c>
      <c r="R382" t="str">
        <f>_xlfn.XLOOKUP(tbl_orders[[#This Row],[Customer ID]],'Customer Data'!$A$1:$A$1001,'Customer Data'!$H$1:$H$1001,,0)</f>
        <v>No</v>
      </c>
    </row>
    <row r="383" spans="1:18" x14ac:dyDescent="0.2">
      <c r="A383" s="2" t="s">
        <v>1921</v>
      </c>
      <c r="B383" s="2" t="str">
        <f>TEXT(tbl_orders[[#This Row],[Order Date]],"mmm")</f>
        <v>Mar</v>
      </c>
      <c r="C383" s="2" t="str">
        <f>TEXT(tbl_orders[[#This Row],[Order Date]],"yyyy")</f>
        <v>2022</v>
      </c>
      <c r="D383" s="3">
        <v>44646</v>
      </c>
      <c r="E383" s="2" t="s">
        <v>1922</v>
      </c>
      <c r="F383" t="s">
        <v>4281</v>
      </c>
      <c r="G383" s="2">
        <v>2</v>
      </c>
      <c r="H383" s="2" t="str">
        <f>_xlfn.XLOOKUP(E383,'Customer Data'!$A$1:$A$1001,'Customer Data'!$B$1:$B$1001,,0)</f>
        <v>Pren Bess</v>
      </c>
      <c r="I383" s="2" t="str">
        <f>IF(_xlfn.XLOOKUP(E383,'Customer Data'!$A$1:$A$1001,'Customer Data'!$C$1:$C$1001,,0)=0,"",_xlfn.XLOOKUP(E383,'Customer Data'!$A$1:$A$1001,'Customer Data'!$C$1:$C$1001,,0))</f>
        <v>pbessal@qq.com</v>
      </c>
      <c r="J383" s="2" t="str">
        <f>_xlfn.XLOOKUP(E383,'Customer Data'!$A$1:$A$1001,'Customer Data'!$F$1:$F$1001,,0)</f>
        <v>Brazil</v>
      </c>
      <c r="K383" t="str">
        <f>INDEX('Product Data'!$A$1:$G$49,MATCH('Order Data'!$F383,'Product Data'!$A$1:$A$49,0),MATCH('Order Data'!K$1,'Product Data'!$A$1:$G$1,0))</f>
        <v>Ara</v>
      </c>
      <c r="L383" t="str">
        <f>INDEX('Product Data'!$A$1:$G$49,MATCH('Order Data'!$F383,'Product Data'!$A$1:$A$49,0),MATCH('Order Data'!L$1,'Product Data'!$A$1:$G$1,0))</f>
        <v>D</v>
      </c>
      <c r="M383" s="4">
        <f>INDEX('Product Data'!$A$1:$G$49,MATCH('Order Data'!$F383,'Product Data'!$A$1:$A$49,0),MATCH('Order Data'!M$1,'Product Data'!$A$1:$G$1,0))</f>
        <v>0.2</v>
      </c>
      <c r="N383" s="5">
        <f>INDEX('Product Data'!$A$1:$G$49,MATCH('Order Data'!$F383,'Product Data'!$A$1:$A$49,0),MATCH('Order Data'!N$1,'Product Data'!$A$1:$G$1,0))</f>
        <v>2.9849999999999999</v>
      </c>
      <c r="O383" s="5">
        <f t="shared" si="15"/>
        <v>5.97</v>
      </c>
      <c r="P383" t="str">
        <f t="shared" si="16"/>
        <v>Arabica</v>
      </c>
      <c r="Q383" t="str">
        <f t="shared" si="17"/>
        <v>Dark</v>
      </c>
      <c r="R383" t="str">
        <f>_xlfn.XLOOKUP(tbl_orders[[#This Row],[Customer ID]],'Customer Data'!$A$1:$A$1001,'Customer Data'!$H$1:$H$1001,,0)</f>
        <v>Yes</v>
      </c>
    </row>
    <row r="384" spans="1:18" x14ac:dyDescent="0.2">
      <c r="A384" s="2" t="s">
        <v>1925</v>
      </c>
      <c r="B384" s="2" t="str">
        <f>TEXT(tbl_orders[[#This Row],[Order Date]],"mmm")</f>
        <v>Jan</v>
      </c>
      <c r="C384" s="2" t="str">
        <f>TEXT(tbl_orders[[#This Row],[Order Date]],"yyyy")</f>
        <v>2020</v>
      </c>
      <c r="D384" s="3">
        <v>43840</v>
      </c>
      <c r="E384" s="2" t="s">
        <v>1926</v>
      </c>
      <c r="F384" t="s">
        <v>4271</v>
      </c>
      <c r="G384" s="2">
        <v>3</v>
      </c>
      <c r="H384" s="2" t="str">
        <f>_xlfn.XLOOKUP(E384,'Customer Data'!$A$1:$A$1001,'Customer Data'!$B$1:$B$1001,,0)</f>
        <v>Elka Windress</v>
      </c>
      <c r="I384" s="2" t="str">
        <f>IF(_xlfn.XLOOKUP(E384,'Customer Data'!$A$1:$A$1001,'Customer Data'!$C$1:$C$1001,,0)=0,"",_xlfn.XLOOKUP(E384,'Customer Data'!$A$1:$A$1001,'Customer Data'!$C$1:$C$1001,,0))</f>
        <v>ewindressam@marketwatch.com</v>
      </c>
      <c r="J384" s="2" t="str">
        <f>_xlfn.XLOOKUP(E384,'Customer Data'!$A$1:$A$1001,'Customer Data'!$F$1:$F$1001,,0)</f>
        <v>United States</v>
      </c>
      <c r="K384" t="str">
        <f>INDEX('Product Data'!$A$1:$G$49,MATCH('Order Data'!$F384,'Product Data'!$A$1:$A$49,0),MATCH('Order Data'!K$1,'Product Data'!$A$1:$G$1,0))</f>
        <v>Exc</v>
      </c>
      <c r="L384" t="str">
        <f>INDEX('Product Data'!$A$1:$G$49,MATCH('Order Data'!$F384,'Product Data'!$A$1:$A$49,0),MATCH('Order Data'!L$1,'Product Data'!$A$1:$G$1,0))</f>
        <v>D</v>
      </c>
      <c r="M384" s="4">
        <f>INDEX('Product Data'!$A$1:$G$49,MATCH('Order Data'!$F384,'Product Data'!$A$1:$A$49,0),MATCH('Order Data'!M$1,'Product Data'!$A$1:$G$1,0))</f>
        <v>0.5</v>
      </c>
      <c r="N384" s="5">
        <f>INDEX('Product Data'!$A$1:$G$49,MATCH('Order Data'!$F384,'Product Data'!$A$1:$A$49,0),MATCH('Order Data'!N$1,'Product Data'!$A$1:$G$1,0))</f>
        <v>7.29</v>
      </c>
      <c r="O384" s="5">
        <f t="shared" si="15"/>
        <v>21.87</v>
      </c>
      <c r="P384" t="str">
        <f t="shared" si="16"/>
        <v>Excelsa</v>
      </c>
      <c r="Q384" t="str">
        <f t="shared" si="17"/>
        <v>Dark</v>
      </c>
      <c r="R384" t="str">
        <f>_xlfn.XLOOKUP(tbl_orders[[#This Row],[Customer ID]],'Customer Data'!$A$1:$A$1001,'Customer Data'!$H$1:$H$1001,,0)</f>
        <v>No</v>
      </c>
    </row>
    <row r="385" spans="1:18" x14ac:dyDescent="0.2">
      <c r="A385" s="2" t="s">
        <v>1929</v>
      </c>
      <c r="B385" s="2" t="str">
        <f>TEXT(tbl_orders[[#This Row],[Order Date]],"mmm")</f>
        <v>May</v>
      </c>
      <c r="C385" s="2" t="str">
        <f>TEXT(tbl_orders[[#This Row],[Order Date]],"yyyy")</f>
        <v>2019</v>
      </c>
      <c r="D385" s="3">
        <v>43586</v>
      </c>
      <c r="E385" s="2" t="s">
        <v>1930</v>
      </c>
      <c r="F385" t="s">
        <v>4303</v>
      </c>
      <c r="G385" s="2">
        <v>6</v>
      </c>
      <c r="H385" s="2" t="str">
        <f>_xlfn.XLOOKUP(E385,'Customer Data'!$A$1:$A$1001,'Customer Data'!$B$1:$B$1001,,0)</f>
        <v>Marty Kidstoun</v>
      </c>
      <c r="I385" s="2" t="str">
        <f>IF(_xlfn.XLOOKUP(E385,'Customer Data'!$A$1:$A$1001,'Customer Data'!$C$1:$C$1001,,0)=0,"",_xlfn.XLOOKUP(E385,'Customer Data'!$A$1:$A$1001,'Customer Data'!$C$1:$C$1001,,0))</f>
        <v/>
      </c>
      <c r="J385" s="2" t="str">
        <f>_xlfn.XLOOKUP(E385,'Customer Data'!$A$1:$A$1001,'Customer Data'!$F$1:$F$1001,,0)</f>
        <v>United States</v>
      </c>
      <c r="K385" t="str">
        <f>INDEX('Product Data'!$A$1:$G$49,MATCH('Order Data'!$F385,'Product Data'!$A$1:$A$49,0),MATCH('Order Data'!K$1,'Product Data'!$A$1:$G$1,0))</f>
        <v>Exc</v>
      </c>
      <c r="L385" t="str">
        <f>INDEX('Product Data'!$A$1:$G$49,MATCH('Order Data'!$F385,'Product Data'!$A$1:$A$49,0),MATCH('Order Data'!L$1,'Product Data'!$A$1:$G$1,0))</f>
        <v>L</v>
      </c>
      <c r="M385" s="4">
        <f>INDEX('Product Data'!$A$1:$G$49,MATCH('Order Data'!$F385,'Product Data'!$A$1:$A$49,0),MATCH('Order Data'!M$1,'Product Data'!$A$1:$G$1,0))</f>
        <v>0.5</v>
      </c>
      <c r="N385" s="5">
        <f>INDEX('Product Data'!$A$1:$G$49,MATCH('Order Data'!$F385,'Product Data'!$A$1:$A$49,0),MATCH('Order Data'!N$1,'Product Data'!$A$1:$G$1,0))</f>
        <v>8.91</v>
      </c>
      <c r="O385" s="5">
        <f t="shared" si="15"/>
        <v>53.46</v>
      </c>
      <c r="P385" t="str">
        <f t="shared" si="16"/>
        <v>Excelsa</v>
      </c>
      <c r="Q385" t="str">
        <f t="shared" si="17"/>
        <v>Light</v>
      </c>
      <c r="R385" t="str">
        <f>_xlfn.XLOOKUP(tbl_orders[[#This Row],[Customer ID]],'Customer Data'!$A$1:$A$1001,'Customer Data'!$H$1:$H$1001,,0)</f>
        <v>Yes</v>
      </c>
    </row>
    <row r="386" spans="1:18" x14ac:dyDescent="0.2">
      <c r="A386" s="2" t="s">
        <v>1932</v>
      </c>
      <c r="B386" s="2" t="str">
        <f>TEXT(tbl_orders[[#This Row],[Order Date]],"mmm")</f>
        <v>Feb</v>
      </c>
      <c r="C386" s="2" t="str">
        <f>TEXT(tbl_orders[[#This Row],[Order Date]],"yyyy")</f>
        <v>2020</v>
      </c>
      <c r="D386" s="3">
        <v>43870</v>
      </c>
      <c r="E386" s="2" t="s">
        <v>1933</v>
      </c>
      <c r="F386" t="s">
        <v>4309</v>
      </c>
      <c r="G386" s="2">
        <v>4</v>
      </c>
      <c r="H386" s="2" t="str">
        <f>_xlfn.XLOOKUP(E386,'Customer Data'!$A$1:$A$1001,'Customer Data'!$B$1:$B$1001,,0)</f>
        <v>Nickey Dimbleby</v>
      </c>
      <c r="I386" s="2" t="str">
        <f>IF(_xlfn.XLOOKUP(E386,'Customer Data'!$A$1:$A$1001,'Customer Data'!$C$1:$C$1001,,0)=0,"",_xlfn.XLOOKUP(E386,'Customer Data'!$A$1:$A$1001,'Customer Data'!$C$1:$C$1001,,0))</f>
        <v/>
      </c>
      <c r="J386" s="2" t="str">
        <f>_xlfn.XLOOKUP(E386,'Customer Data'!$A$1:$A$1001,'Customer Data'!$F$1:$F$1001,,0)</f>
        <v>Brazil</v>
      </c>
      <c r="K386" t="str">
        <f>INDEX('Product Data'!$A$1:$G$49,MATCH('Order Data'!$F386,'Product Data'!$A$1:$A$49,0),MATCH('Order Data'!K$1,'Product Data'!$A$1:$G$1,0))</f>
        <v>Ara</v>
      </c>
      <c r="L386" t="str">
        <f>INDEX('Product Data'!$A$1:$G$49,MATCH('Order Data'!$F386,'Product Data'!$A$1:$A$49,0),MATCH('Order Data'!L$1,'Product Data'!$A$1:$G$1,0))</f>
        <v>L</v>
      </c>
      <c r="M386" s="4">
        <f>INDEX('Product Data'!$A$1:$G$49,MATCH('Order Data'!$F386,'Product Data'!$A$1:$A$49,0),MATCH('Order Data'!M$1,'Product Data'!$A$1:$G$1,0))</f>
        <v>2.5</v>
      </c>
      <c r="N386" s="5">
        <f>INDEX('Product Data'!$A$1:$G$49,MATCH('Order Data'!$F386,'Product Data'!$A$1:$A$49,0),MATCH('Order Data'!N$1,'Product Data'!$A$1:$G$1,0))</f>
        <v>29.784999999999997</v>
      </c>
      <c r="O386" s="5">
        <f t="shared" si="15"/>
        <v>119.13999999999999</v>
      </c>
      <c r="P386" t="str">
        <f t="shared" si="16"/>
        <v>Arabica</v>
      </c>
      <c r="Q386" t="str">
        <f t="shared" si="17"/>
        <v>Light</v>
      </c>
      <c r="R386" t="str">
        <f>_xlfn.XLOOKUP(tbl_orders[[#This Row],[Customer ID]],'Customer Data'!$A$1:$A$1001,'Customer Data'!$H$1:$H$1001,,0)</f>
        <v>No</v>
      </c>
    </row>
    <row r="387" spans="1:18" x14ac:dyDescent="0.2">
      <c r="A387" s="2" t="s">
        <v>1935</v>
      </c>
      <c r="B387" s="2" t="str">
        <f>TEXT(tbl_orders[[#This Row],[Order Date]],"mmm")</f>
        <v>Dec</v>
      </c>
      <c r="C387" s="2" t="str">
        <f>TEXT(tbl_orders[[#This Row],[Order Date]],"yyyy")</f>
        <v>2021</v>
      </c>
      <c r="D387" s="3">
        <v>44559</v>
      </c>
      <c r="E387" s="2" t="s">
        <v>1936</v>
      </c>
      <c r="F387" t="s">
        <v>4287</v>
      </c>
      <c r="G387" s="2">
        <v>5</v>
      </c>
      <c r="H387" s="2" t="str">
        <f>_xlfn.XLOOKUP(E387,'Customer Data'!$A$1:$A$1001,'Customer Data'!$B$1:$B$1001,,0)</f>
        <v>Virgil Baumadier</v>
      </c>
      <c r="I387" s="2" t="str">
        <f>IF(_xlfn.XLOOKUP(E387,'Customer Data'!$A$1:$A$1001,'Customer Data'!$C$1:$C$1001,,0)=0,"",_xlfn.XLOOKUP(E387,'Customer Data'!$A$1:$A$1001,'Customer Data'!$C$1:$C$1001,,0))</f>
        <v>vbaumadierap@google.cn</v>
      </c>
      <c r="J387" s="2" t="str">
        <f>_xlfn.XLOOKUP(E387,'Customer Data'!$A$1:$A$1001,'Customer Data'!$F$1:$F$1001,,0)</f>
        <v>United States</v>
      </c>
      <c r="K387" t="str">
        <f>INDEX('Product Data'!$A$1:$G$49,MATCH('Order Data'!$F387,'Product Data'!$A$1:$A$49,0),MATCH('Order Data'!K$1,'Product Data'!$A$1:$G$1,0))</f>
        <v>Lib</v>
      </c>
      <c r="L387" t="str">
        <f>INDEX('Product Data'!$A$1:$G$49,MATCH('Order Data'!$F387,'Product Data'!$A$1:$A$49,0),MATCH('Order Data'!L$1,'Product Data'!$A$1:$G$1,0))</f>
        <v>M</v>
      </c>
      <c r="M387" s="4">
        <f>INDEX('Product Data'!$A$1:$G$49,MATCH('Order Data'!$F387,'Product Data'!$A$1:$A$49,0),MATCH('Order Data'!M$1,'Product Data'!$A$1:$G$1,0))</f>
        <v>0.5</v>
      </c>
      <c r="N387" s="5">
        <f>INDEX('Product Data'!$A$1:$G$49,MATCH('Order Data'!$F387,'Product Data'!$A$1:$A$49,0),MATCH('Order Data'!N$1,'Product Data'!$A$1:$G$1,0))</f>
        <v>8.73</v>
      </c>
      <c r="O387" s="5">
        <f t="shared" ref="O387:O450" si="18">N387*G387</f>
        <v>43.650000000000006</v>
      </c>
      <c r="P387" t="str">
        <f t="shared" ref="P387:P450" si="19">IF(K387="Rob","Robusta",IF(K387="Exc","Excelsa",IF(K387="Ara","Arabica",IF(K387="Lib","Liberica",""))))</f>
        <v>Liberica</v>
      </c>
      <c r="Q387" t="str">
        <f t="shared" ref="Q387:Q450" si="20">IF(L387="M","Medium",IF(L387="L","Light",IF(L387="D","Dark","")))</f>
        <v>Medium</v>
      </c>
      <c r="R387" t="str">
        <f>_xlfn.XLOOKUP(tbl_orders[[#This Row],[Customer ID]],'Customer Data'!$A$1:$A$1001,'Customer Data'!$H$1:$H$1001,,0)</f>
        <v>Yes</v>
      </c>
    </row>
    <row r="388" spans="1:18" x14ac:dyDescent="0.2">
      <c r="A388" s="2" t="s">
        <v>1939</v>
      </c>
      <c r="B388" s="2" t="str">
        <f>TEXT(tbl_orders[[#This Row],[Order Date]],"mmm")</f>
        <v>Sep</v>
      </c>
      <c r="C388" s="2" t="str">
        <f>TEXT(tbl_orders[[#This Row],[Order Date]],"yyyy")</f>
        <v>2020</v>
      </c>
      <c r="D388" s="3">
        <v>44083</v>
      </c>
      <c r="E388" s="2" t="s">
        <v>1940</v>
      </c>
      <c r="F388" t="s">
        <v>4281</v>
      </c>
      <c r="G388" s="2">
        <v>6</v>
      </c>
      <c r="H388" s="2" t="str">
        <f>_xlfn.XLOOKUP(E388,'Customer Data'!$A$1:$A$1001,'Customer Data'!$B$1:$B$1001,,0)</f>
        <v>Lenore Messenbird</v>
      </c>
      <c r="I388" s="2" t="str">
        <f>IF(_xlfn.XLOOKUP(E388,'Customer Data'!$A$1:$A$1001,'Customer Data'!$C$1:$C$1001,,0)=0,"",_xlfn.XLOOKUP(E388,'Customer Data'!$A$1:$A$1001,'Customer Data'!$C$1:$C$1001,,0))</f>
        <v/>
      </c>
      <c r="J388" s="2" t="str">
        <f>_xlfn.XLOOKUP(E388,'Customer Data'!$A$1:$A$1001,'Customer Data'!$F$1:$F$1001,,0)</f>
        <v>Brazil</v>
      </c>
      <c r="K388" t="str">
        <f>INDEX('Product Data'!$A$1:$G$49,MATCH('Order Data'!$F388,'Product Data'!$A$1:$A$49,0),MATCH('Order Data'!K$1,'Product Data'!$A$1:$G$1,0))</f>
        <v>Ara</v>
      </c>
      <c r="L388" t="str">
        <f>INDEX('Product Data'!$A$1:$G$49,MATCH('Order Data'!$F388,'Product Data'!$A$1:$A$49,0),MATCH('Order Data'!L$1,'Product Data'!$A$1:$G$1,0))</f>
        <v>D</v>
      </c>
      <c r="M388" s="4">
        <f>INDEX('Product Data'!$A$1:$G$49,MATCH('Order Data'!$F388,'Product Data'!$A$1:$A$49,0),MATCH('Order Data'!M$1,'Product Data'!$A$1:$G$1,0))</f>
        <v>0.2</v>
      </c>
      <c r="N388" s="5">
        <f>INDEX('Product Data'!$A$1:$G$49,MATCH('Order Data'!$F388,'Product Data'!$A$1:$A$49,0),MATCH('Order Data'!N$1,'Product Data'!$A$1:$G$1,0))</f>
        <v>2.9849999999999999</v>
      </c>
      <c r="O388" s="5">
        <f t="shared" si="18"/>
        <v>17.91</v>
      </c>
      <c r="P388" t="str">
        <f t="shared" si="19"/>
        <v>Arabica</v>
      </c>
      <c r="Q388" t="str">
        <f t="shared" si="20"/>
        <v>Dark</v>
      </c>
      <c r="R388" t="str">
        <f>_xlfn.XLOOKUP(tbl_orders[[#This Row],[Customer ID]],'Customer Data'!$A$1:$A$1001,'Customer Data'!$H$1:$H$1001,,0)</f>
        <v>Yes</v>
      </c>
    </row>
    <row r="389" spans="1:18" x14ac:dyDescent="0.2">
      <c r="A389" s="2" t="s">
        <v>1942</v>
      </c>
      <c r="B389" s="2" t="str">
        <f>TEXT(tbl_orders[[#This Row],[Order Date]],"mmm")</f>
        <v>Sep</v>
      </c>
      <c r="C389" s="2" t="str">
        <f>TEXT(tbl_orders[[#This Row],[Order Date]],"yyyy")</f>
        <v>2021</v>
      </c>
      <c r="D389" s="3">
        <v>44455</v>
      </c>
      <c r="E389" s="2" t="s">
        <v>1943</v>
      </c>
      <c r="F389" t="s">
        <v>4298</v>
      </c>
      <c r="G389" s="2">
        <v>5</v>
      </c>
      <c r="H389" s="2" t="str">
        <f>_xlfn.XLOOKUP(E389,'Customer Data'!$A$1:$A$1001,'Customer Data'!$B$1:$B$1001,,0)</f>
        <v>Shirleen Welds</v>
      </c>
      <c r="I389" s="2" t="str">
        <f>IF(_xlfn.XLOOKUP(E389,'Customer Data'!$A$1:$A$1001,'Customer Data'!$C$1:$C$1001,,0)=0,"",_xlfn.XLOOKUP(E389,'Customer Data'!$A$1:$A$1001,'Customer Data'!$C$1:$C$1001,,0))</f>
        <v>sweldsar@wired.com</v>
      </c>
      <c r="J389" s="2" t="str">
        <f>_xlfn.XLOOKUP(E389,'Customer Data'!$A$1:$A$1001,'Customer Data'!$F$1:$F$1001,,0)</f>
        <v>China</v>
      </c>
      <c r="K389" t="str">
        <f>INDEX('Product Data'!$A$1:$G$49,MATCH('Order Data'!$F389,'Product Data'!$A$1:$A$49,0),MATCH('Order Data'!K$1,'Product Data'!$A$1:$G$1,0))</f>
        <v>Exc</v>
      </c>
      <c r="L389" t="str">
        <f>INDEX('Product Data'!$A$1:$G$49,MATCH('Order Data'!$F389,'Product Data'!$A$1:$A$49,0),MATCH('Order Data'!L$1,'Product Data'!$A$1:$G$1,0))</f>
        <v>L</v>
      </c>
      <c r="M389" s="4">
        <f>INDEX('Product Data'!$A$1:$G$49,MATCH('Order Data'!$F389,'Product Data'!$A$1:$A$49,0),MATCH('Order Data'!M$1,'Product Data'!$A$1:$G$1,0))</f>
        <v>1</v>
      </c>
      <c r="N389" s="5">
        <f>INDEX('Product Data'!$A$1:$G$49,MATCH('Order Data'!$F389,'Product Data'!$A$1:$A$49,0),MATCH('Order Data'!N$1,'Product Data'!$A$1:$G$1,0))</f>
        <v>14.85</v>
      </c>
      <c r="O389" s="5">
        <f t="shared" si="18"/>
        <v>74.25</v>
      </c>
      <c r="P389" t="str">
        <f t="shared" si="19"/>
        <v>Excelsa</v>
      </c>
      <c r="Q389" t="str">
        <f t="shared" si="20"/>
        <v>Light</v>
      </c>
      <c r="R389" t="str">
        <f>_xlfn.XLOOKUP(tbl_orders[[#This Row],[Customer ID]],'Customer Data'!$A$1:$A$1001,'Customer Data'!$H$1:$H$1001,,0)</f>
        <v>Yes</v>
      </c>
    </row>
    <row r="390" spans="1:18" x14ac:dyDescent="0.2">
      <c r="A390" s="2" t="s">
        <v>1946</v>
      </c>
      <c r="B390" s="2" t="str">
        <f>TEXT(tbl_orders[[#This Row],[Order Date]],"mmm")</f>
        <v>Oct</v>
      </c>
      <c r="C390" s="2" t="str">
        <f>TEXT(tbl_orders[[#This Row],[Order Date]],"yyyy")</f>
        <v>2020</v>
      </c>
      <c r="D390" s="3">
        <v>44130</v>
      </c>
      <c r="E390" s="2" t="s">
        <v>1947</v>
      </c>
      <c r="F390" t="s">
        <v>4277</v>
      </c>
      <c r="G390" s="2">
        <v>3</v>
      </c>
      <c r="H390" s="2" t="str">
        <f>_xlfn.XLOOKUP(E390,'Customer Data'!$A$1:$A$1001,'Customer Data'!$B$1:$B$1001,,0)</f>
        <v>Maisie Sarvar</v>
      </c>
      <c r="I390" s="2" t="str">
        <f>IF(_xlfn.XLOOKUP(E390,'Customer Data'!$A$1:$A$1001,'Customer Data'!$C$1:$C$1001,,0)=0,"",_xlfn.XLOOKUP(E390,'Customer Data'!$A$1:$A$1001,'Customer Data'!$C$1:$C$1001,,0))</f>
        <v>msarvaras@artisteer.com</v>
      </c>
      <c r="J390" s="2" t="str">
        <f>_xlfn.XLOOKUP(E390,'Customer Data'!$A$1:$A$1001,'Customer Data'!$F$1:$F$1001,,0)</f>
        <v>United States</v>
      </c>
      <c r="K390" t="str">
        <f>INDEX('Product Data'!$A$1:$G$49,MATCH('Order Data'!$F390,'Product Data'!$A$1:$A$49,0),MATCH('Order Data'!K$1,'Product Data'!$A$1:$G$1,0))</f>
        <v>Lib</v>
      </c>
      <c r="L390" t="str">
        <f>INDEX('Product Data'!$A$1:$G$49,MATCH('Order Data'!$F390,'Product Data'!$A$1:$A$49,0),MATCH('Order Data'!L$1,'Product Data'!$A$1:$G$1,0))</f>
        <v>D</v>
      </c>
      <c r="M390" s="4">
        <f>INDEX('Product Data'!$A$1:$G$49,MATCH('Order Data'!$F390,'Product Data'!$A$1:$A$49,0),MATCH('Order Data'!M$1,'Product Data'!$A$1:$G$1,0))</f>
        <v>0.2</v>
      </c>
      <c r="N390" s="5">
        <f>INDEX('Product Data'!$A$1:$G$49,MATCH('Order Data'!$F390,'Product Data'!$A$1:$A$49,0),MATCH('Order Data'!N$1,'Product Data'!$A$1:$G$1,0))</f>
        <v>3.8849999999999998</v>
      </c>
      <c r="O390" s="5">
        <f t="shared" si="18"/>
        <v>11.654999999999999</v>
      </c>
      <c r="P390" t="str">
        <f t="shared" si="19"/>
        <v>Liberica</v>
      </c>
      <c r="Q390" t="str">
        <f t="shared" si="20"/>
        <v>Dark</v>
      </c>
      <c r="R390" t="str">
        <f>_xlfn.XLOOKUP(tbl_orders[[#This Row],[Customer ID]],'Customer Data'!$A$1:$A$1001,'Customer Data'!$H$1:$H$1001,,0)</f>
        <v>Yes</v>
      </c>
    </row>
    <row r="391" spans="1:18" x14ac:dyDescent="0.2">
      <c r="A391" s="2" t="s">
        <v>1950</v>
      </c>
      <c r="B391" s="2" t="str">
        <f>TEXT(tbl_orders[[#This Row],[Order Date]],"mmm")</f>
        <v>Mar</v>
      </c>
      <c r="C391" s="2" t="str">
        <f>TEXT(tbl_orders[[#This Row],[Order Date]],"yyyy")</f>
        <v>2019</v>
      </c>
      <c r="D391" s="3">
        <v>43536</v>
      </c>
      <c r="E391" s="2" t="s">
        <v>1951</v>
      </c>
      <c r="F391" t="s">
        <v>4296</v>
      </c>
      <c r="G391" s="2">
        <v>3</v>
      </c>
      <c r="H391" s="2" t="str">
        <f>_xlfn.XLOOKUP(E391,'Customer Data'!$A$1:$A$1001,'Customer Data'!$B$1:$B$1001,,0)</f>
        <v>Andrej Havick</v>
      </c>
      <c r="I391" s="2" t="str">
        <f>IF(_xlfn.XLOOKUP(E391,'Customer Data'!$A$1:$A$1001,'Customer Data'!$C$1:$C$1001,,0)=0,"",_xlfn.XLOOKUP(E391,'Customer Data'!$A$1:$A$1001,'Customer Data'!$C$1:$C$1001,,0))</f>
        <v>ahavickat@nsw.gov.au</v>
      </c>
      <c r="J391" s="2" t="str">
        <f>_xlfn.XLOOKUP(E391,'Customer Data'!$A$1:$A$1001,'Customer Data'!$F$1:$F$1001,,0)</f>
        <v>China</v>
      </c>
      <c r="K391" t="str">
        <f>INDEX('Product Data'!$A$1:$G$49,MATCH('Order Data'!$F391,'Product Data'!$A$1:$A$49,0),MATCH('Order Data'!K$1,'Product Data'!$A$1:$G$1,0))</f>
        <v>Lib</v>
      </c>
      <c r="L391" t="str">
        <f>INDEX('Product Data'!$A$1:$G$49,MATCH('Order Data'!$F391,'Product Data'!$A$1:$A$49,0),MATCH('Order Data'!L$1,'Product Data'!$A$1:$G$1,0))</f>
        <v>D</v>
      </c>
      <c r="M391" s="4">
        <f>INDEX('Product Data'!$A$1:$G$49,MATCH('Order Data'!$F391,'Product Data'!$A$1:$A$49,0),MATCH('Order Data'!M$1,'Product Data'!$A$1:$G$1,0))</f>
        <v>0.5</v>
      </c>
      <c r="N391" s="5">
        <f>INDEX('Product Data'!$A$1:$G$49,MATCH('Order Data'!$F391,'Product Data'!$A$1:$A$49,0),MATCH('Order Data'!N$1,'Product Data'!$A$1:$G$1,0))</f>
        <v>7.77</v>
      </c>
      <c r="O391" s="5">
        <f t="shared" si="18"/>
        <v>23.31</v>
      </c>
      <c r="P391" t="str">
        <f t="shared" si="19"/>
        <v>Liberica</v>
      </c>
      <c r="Q391" t="str">
        <f t="shared" si="20"/>
        <v>Dark</v>
      </c>
      <c r="R391" t="str">
        <f>_xlfn.XLOOKUP(tbl_orders[[#This Row],[Customer ID]],'Customer Data'!$A$1:$A$1001,'Customer Data'!$H$1:$H$1001,,0)</f>
        <v>Yes</v>
      </c>
    </row>
    <row r="392" spans="1:18" x14ac:dyDescent="0.2">
      <c r="A392" s="2" t="s">
        <v>1954</v>
      </c>
      <c r="B392" s="2" t="str">
        <f>TEXT(tbl_orders[[#This Row],[Order Date]],"mmm")</f>
        <v>Feb</v>
      </c>
      <c r="C392" s="2" t="str">
        <f>TEXT(tbl_orders[[#This Row],[Order Date]],"yyyy")</f>
        <v>2021</v>
      </c>
      <c r="D392" s="3">
        <v>44245</v>
      </c>
      <c r="E392" s="2" t="s">
        <v>1955</v>
      </c>
      <c r="F392" t="s">
        <v>4271</v>
      </c>
      <c r="G392" s="2">
        <v>2</v>
      </c>
      <c r="H392" s="2" t="str">
        <f>_xlfn.XLOOKUP(E392,'Customer Data'!$A$1:$A$1001,'Customer Data'!$B$1:$B$1001,,0)</f>
        <v>Sloan Diviny</v>
      </c>
      <c r="I392" s="2" t="str">
        <f>IF(_xlfn.XLOOKUP(E392,'Customer Data'!$A$1:$A$1001,'Customer Data'!$C$1:$C$1001,,0)=0,"",_xlfn.XLOOKUP(E392,'Customer Data'!$A$1:$A$1001,'Customer Data'!$C$1:$C$1001,,0))</f>
        <v>sdivinyau@ask.com</v>
      </c>
      <c r="J392" s="2" t="str">
        <f>_xlfn.XLOOKUP(E392,'Customer Data'!$A$1:$A$1001,'Customer Data'!$F$1:$F$1001,,0)</f>
        <v>Brazil</v>
      </c>
      <c r="K392" t="str">
        <f>INDEX('Product Data'!$A$1:$G$49,MATCH('Order Data'!$F392,'Product Data'!$A$1:$A$49,0),MATCH('Order Data'!K$1,'Product Data'!$A$1:$G$1,0))</f>
        <v>Exc</v>
      </c>
      <c r="L392" t="str">
        <f>INDEX('Product Data'!$A$1:$G$49,MATCH('Order Data'!$F392,'Product Data'!$A$1:$A$49,0),MATCH('Order Data'!L$1,'Product Data'!$A$1:$G$1,0))</f>
        <v>D</v>
      </c>
      <c r="M392" s="4">
        <f>INDEX('Product Data'!$A$1:$G$49,MATCH('Order Data'!$F392,'Product Data'!$A$1:$A$49,0),MATCH('Order Data'!M$1,'Product Data'!$A$1:$G$1,0))</f>
        <v>0.5</v>
      </c>
      <c r="N392" s="5">
        <f>INDEX('Product Data'!$A$1:$G$49,MATCH('Order Data'!$F392,'Product Data'!$A$1:$A$49,0),MATCH('Order Data'!N$1,'Product Data'!$A$1:$G$1,0))</f>
        <v>7.29</v>
      </c>
      <c r="O392" s="5">
        <f t="shared" si="18"/>
        <v>14.58</v>
      </c>
      <c r="P392" t="str">
        <f t="shared" si="19"/>
        <v>Excelsa</v>
      </c>
      <c r="Q392" t="str">
        <f t="shared" si="20"/>
        <v>Dark</v>
      </c>
      <c r="R392" t="str">
        <f>_xlfn.XLOOKUP(tbl_orders[[#This Row],[Customer ID]],'Customer Data'!$A$1:$A$1001,'Customer Data'!$H$1:$H$1001,,0)</f>
        <v>Yes</v>
      </c>
    </row>
    <row r="393" spans="1:18" x14ac:dyDescent="0.2">
      <c r="A393" s="2" t="s">
        <v>1958</v>
      </c>
      <c r="B393" s="2" t="str">
        <f>TEXT(tbl_orders[[#This Row],[Order Date]],"mmm")</f>
        <v>Oct</v>
      </c>
      <c r="C393" s="2" t="str">
        <f>TEXT(tbl_orders[[#This Row],[Order Date]],"yyyy")</f>
        <v>2020</v>
      </c>
      <c r="D393" s="3">
        <v>44133</v>
      </c>
      <c r="E393" s="2" t="s">
        <v>1959</v>
      </c>
      <c r="F393" t="s">
        <v>4284</v>
      </c>
      <c r="G393" s="2">
        <v>2</v>
      </c>
      <c r="H393" s="2" t="str">
        <f>_xlfn.XLOOKUP(E393,'Customer Data'!$A$1:$A$1001,'Customer Data'!$B$1:$B$1001,,0)</f>
        <v>Itch Norquoy</v>
      </c>
      <c r="I393" s="2" t="str">
        <f>IF(_xlfn.XLOOKUP(E393,'Customer Data'!$A$1:$A$1001,'Customer Data'!$C$1:$C$1001,,0)=0,"",_xlfn.XLOOKUP(E393,'Customer Data'!$A$1:$A$1001,'Customer Data'!$C$1:$C$1001,,0))</f>
        <v>inorquoyav@businessweek.com</v>
      </c>
      <c r="J393" s="2" t="str">
        <f>_xlfn.XLOOKUP(E393,'Customer Data'!$A$1:$A$1001,'Customer Data'!$F$1:$F$1001,,0)</f>
        <v>United States</v>
      </c>
      <c r="K393" t="str">
        <f>INDEX('Product Data'!$A$1:$G$49,MATCH('Order Data'!$F393,'Product Data'!$A$1:$A$49,0),MATCH('Order Data'!K$1,'Product Data'!$A$1:$G$1,0))</f>
        <v>Ara</v>
      </c>
      <c r="L393" t="str">
        <f>INDEX('Product Data'!$A$1:$G$49,MATCH('Order Data'!$F393,'Product Data'!$A$1:$A$49,0),MATCH('Order Data'!L$1,'Product Data'!$A$1:$G$1,0))</f>
        <v>M</v>
      </c>
      <c r="M393" s="4">
        <f>INDEX('Product Data'!$A$1:$G$49,MATCH('Order Data'!$F393,'Product Data'!$A$1:$A$49,0),MATCH('Order Data'!M$1,'Product Data'!$A$1:$G$1,0))</f>
        <v>0.5</v>
      </c>
      <c r="N393" s="5">
        <f>INDEX('Product Data'!$A$1:$G$49,MATCH('Order Data'!$F393,'Product Data'!$A$1:$A$49,0),MATCH('Order Data'!N$1,'Product Data'!$A$1:$G$1,0))</f>
        <v>6.75</v>
      </c>
      <c r="O393" s="5">
        <f t="shared" si="18"/>
        <v>13.5</v>
      </c>
      <c r="P393" t="str">
        <f t="shared" si="19"/>
        <v>Arabica</v>
      </c>
      <c r="Q393" t="str">
        <f t="shared" si="20"/>
        <v>Medium</v>
      </c>
      <c r="R393" t="str">
        <f>_xlfn.XLOOKUP(tbl_orders[[#This Row],[Customer ID]],'Customer Data'!$A$1:$A$1001,'Customer Data'!$H$1:$H$1001,,0)</f>
        <v>No</v>
      </c>
    </row>
    <row r="394" spans="1:18" x14ac:dyDescent="0.2">
      <c r="A394" s="2" t="s">
        <v>1962</v>
      </c>
      <c r="B394" s="2" t="str">
        <f>TEXT(tbl_orders[[#This Row],[Order Date]],"mmm")</f>
        <v>Sep</v>
      </c>
      <c r="C394" s="2" t="str">
        <f>TEXT(tbl_orders[[#This Row],[Order Date]],"yyyy")</f>
        <v>2021</v>
      </c>
      <c r="D394" s="3">
        <v>44445</v>
      </c>
      <c r="E394" s="2" t="s">
        <v>1963</v>
      </c>
      <c r="F394" t="s">
        <v>4298</v>
      </c>
      <c r="G394" s="2">
        <v>6</v>
      </c>
      <c r="H394" s="2" t="str">
        <f>_xlfn.XLOOKUP(E394,'Customer Data'!$A$1:$A$1001,'Customer Data'!$B$1:$B$1001,,0)</f>
        <v>Anson Iddison</v>
      </c>
      <c r="I394" s="2" t="str">
        <f>IF(_xlfn.XLOOKUP(E394,'Customer Data'!$A$1:$A$1001,'Customer Data'!$C$1:$C$1001,,0)=0,"",_xlfn.XLOOKUP(E394,'Customer Data'!$A$1:$A$1001,'Customer Data'!$C$1:$C$1001,,0))</f>
        <v>aiddisonaw@usa.gov</v>
      </c>
      <c r="J394" s="2" t="str">
        <f>_xlfn.XLOOKUP(E394,'Customer Data'!$A$1:$A$1001,'Customer Data'!$F$1:$F$1001,,0)</f>
        <v>United States</v>
      </c>
      <c r="K394" t="str">
        <f>INDEX('Product Data'!$A$1:$G$49,MATCH('Order Data'!$F394,'Product Data'!$A$1:$A$49,0),MATCH('Order Data'!K$1,'Product Data'!$A$1:$G$1,0))</f>
        <v>Exc</v>
      </c>
      <c r="L394" t="str">
        <f>INDEX('Product Data'!$A$1:$G$49,MATCH('Order Data'!$F394,'Product Data'!$A$1:$A$49,0),MATCH('Order Data'!L$1,'Product Data'!$A$1:$G$1,0))</f>
        <v>L</v>
      </c>
      <c r="M394" s="4">
        <f>INDEX('Product Data'!$A$1:$G$49,MATCH('Order Data'!$F394,'Product Data'!$A$1:$A$49,0),MATCH('Order Data'!M$1,'Product Data'!$A$1:$G$1,0))</f>
        <v>1</v>
      </c>
      <c r="N394" s="5">
        <f>INDEX('Product Data'!$A$1:$G$49,MATCH('Order Data'!$F394,'Product Data'!$A$1:$A$49,0),MATCH('Order Data'!N$1,'Product Data'!$A$1:$G$1,0))</f>
        <v>14.85</v>
      </c>
      <c r="O394" s="5">
        <f t="shared" si="18"/>
        <v>89.1</v>
      </c>
      <c r="P394" t="str">
        <f t="shared" si="19"/>
        <v>Excelsa</v>
      </c>
      <c r="Q394" t="str">
        <f t="shared" si="20"/>
        <v>Light</v>
      </c>
      <c r="R394" t="str">
        <f>_xlfn.XLOOKUP(tbl_orders[[#This Row],[Customer ID]],'Customer Data'!$A$1:$A$1001,'Customer Data'!$H$1:$H$1001,,0)</f>
        <v>No</v>
      </c>
    </row>
    <row r="395" spans="1:18" x14ac:dyDescent="0.2">
      <c r="A395" s="2" t="s">
        <v>1962</v>
      </c>
      <c r="B395" s="2" t="str">
        <f>TEXT(tbl_orders[[#This Row],[Order Date]],"mmm")</f>
        <v>Sep</v>
      </c>
      <c r="C395" s="2" t="str">
        <f>TEXT(tbl_orders[[#This Row],[Order Date]],"yyyy")</f>
        <v>2021</v>
      </c>
      <c r="D395" s="3">
        <v>44445</v>
      </c>
      <c r="E395" s="2" t="s">
        <v>1963</v>
      </c>
      <c r="F395" t="s">
        <v>4294</v>
      </c>
      <c r="G395" s="2">
        <v>1</v>
      </c>
      <c r="H395" s="2" t="str">
        <f>_xlfn.XLOOKUP(E395,'Customer Data'!$A$1:$A$1001,'Customer Data'!$B$1:$B$1001,,0)</f>
        <v>Anson Iddison</v>
      </c>
      <c r="I395" s="2" t="str">
        <f>IF(_xlfn.XLOOKUP(E395,'Customer Data'!$A$1:$A$1001,'Customer Data'!$C$1:$C$1001,,0)=0,"",_xlfn.XLOOKUP(E395,'Customer Data'!$A$1:$A$1001,'Customer Data'!$C$1:$C$1001,,0))</f>
        <v>aiddisonaw@usa.gov</v>
      </c>
      <c r="J395" s="2" t="str">
        <f>_xlfn.XLOOKUP(E395,'Customer Data'!$A$1:$A$1001,'Customer Data'!$F$1:$F$1001,,0)</f>
        <v>United States</v>
      </c>
      <c r="K395" t="str">
        <f>INDEX('Product Data'!$A$1:$G$49,MATCH('Order Data'!$F395,'Product Data'!$A$1:$A$49,0),MATCH('Order Data'!K$1,'Product Data'!$A$1:$G$1,0))</f>
        <v>Ara</v>
      </c>
      <c r="L395" t="str">
        <f>INDEX('Product Data'!$A$1:$G$49,MATCH('Order Data'!$F395,'Product Data'!$A$1:$A$49,0),MATCH('Order Data'!L$1,'Product Data'!$A$1:$G$1,0))</f>
        <v>L</v>
      </c>
      <c r="M395" s="4">
        <f>INDEX('Product Data'!$A$1:$G$49,MATCH('Order Data'!$F395,'Product Data'!$A$1:$A$49,0),MATCH('Order Data'!M$1,'Product Data'!$A$1:$G$1,0))</f>
        <v>0.2</v>
      </c>
      <c r="N395" s="5">
        <f>INDEX('Product Data'!$A$1:$G$49,MATCH('Order Data'!$F395,'Product Data'!$A$1:$A$49,0),MATCH('Order Data'!N$1,'Product Data'!$A$1:$G$1,0))</f>
        <v>3.8849999999999998</v>
      </c>
      <c r="O395" s="5">
        <f t="shared" si="18"/>
        <v>3.8849999999999998</v>
      </c>
      <c r="P395" t="str">
        <f t="shared" si="19"/>
        <v>Arabica</v>
      </c>
      <c r="Q395" t="str">
        <f t="shared" si="20"/>
        <v>Light</v>
      </c>
      <c r="R395" t="str">
        <f>_xlfn.XLOOKUP(tbl_orders[[#This Row],[Customer ID]],'Customer Data'!$A$1:$A$1001,'Customer Data'!$H$1:$H$1001,,0)</f>
        <v>No</v>
      </c>
    </row>
    <row r="396" spans="1:18" x14ac:dyDescent="0.2">
      <c r="A396" s="2" t="s">
        <v>1969</v>
      </c>
      <c r="B396" s="2" t="str">
        <f>TEXT(tbl_orders[[#This Row],[Order Date]],"mmm")</f>
        <v>Sep</v>
      </c>
      <c r="C396" s="2" t="str">
        <f>TEXT(tbl_orders[[#This Row],[Order Date]],"yyyy")</f>
        <v>2020</v>
      </c>
      <c r="D396" s="3">
        <v>44083</v>
      </c>
      <c r="E396" s="2" t="s">
        <v>1970</v>
      </c>
      <c r="F396" t="s">
        <v>4269</v>
      </c>
      <c r="G396" s="2">
        <v>4</v>
      </c>
      <c r="H396" s="2" t="str">
        <f>_xlfn.XLOOKUP(E396,'Customer Data'!$A$1:$A$1001,'Customer Data'!$B$1:$B$1001,,0)</f>
        <v>Randal Longfield</v>
      </c>
      <c r="I396" s="2" t="str">
        <f>IF(_xlfn.XLOOKUP(E396,'Customer Data'!$A$1:$A$1001,'Customer Data'!$C$1:$C$1001,,0)=0,"",_xlfn.XLOOKUP(E396,'Customer Data'!$A$1:$A$1001,'Customer Data'!$C$1:$C$1001,,0))</f>
        <v>rlongfielday@bluehost.com</v>
      </c>
      <c r="J396" s="2" t="str">
        <f>_xlfn.XLOOKUP(E396,'Customer Data'!$A$1:$A$1001,'Customer Data'!$F$1:$F$1001,,0)</f>
        <v>United States</v>
      </c>
      <c r="K396" t="str">
        <f>INDEX('Product Data'!$A$1:$G$49,MATCH('Order Data'!$F396,'Product Data'!$A$1:$A$49,0),MATCH('Order Data'!K$1,'Product Data'!$A$1:$G$1,0))</f>
        <v>Rob</v>
      </c>
      <c r="L396" t="str">
        <f>INDEX('Product Data'!$A$1:$G$49,MATCH('Order Data'!$F396,'Product Data'!$A$1:$A$49,0),MATCH('Order Data'!L$1,'Product Data'!$A$1:$G$1,0))</f>
        <v>L</v>
      </c>
      <c r="M396" s="4">
        <f>INDEX('Product Data'!$A$1:$G$49,MATCH('Order Data'!$F396,'Product Data'!$A$1:$A$49,0),MATCH('Order Data'!M$1,'Product Data'!$A$1:$G$1,0))</f>
        <v>2.5</v>
      </c>
      <c r="N396" s="5">
        <f>INDEX('Product Data'!$A$1:$G$49,MATCH('Order Data'!$F396,'Product Data'!$A$1:$A$49,0),MATCH('Order Data'!N$1,'Product Data'!$A$1:$G$1,0))</f>
        <v>27.484999999999996</v>
      </c>
      <c r="O396" s="5">
        <f t="shared" si="18"/>
        <v>109.93999999999998</v>
      </c>
      <c r="P396" t="str">
        <f t="shared" si="19"/>
        <v>Robusta</v>
      </c>
      <c r="Q396" t="str">
        <f t="shared" si="20"/>
        <v>Light</v>
      </c>
      <c r="R396" t="str">
        <f>_xlfn.XLOOKUP(tbl_orders[[#This Row],[Customer ID]],'Customer Data'!$A$1:$A$1001,'Customer Data'!$H$1:$H$1001,,0)</f>
        <v>No</v>
      </c>
    </row>
    <row r="397" spans="1:18" x14ac:dyDescent="0.2">
      <c r="A397" s="2" t="s">
        <v>1973</v>
      </c>
      <c r="B397" s="2" t="str">
        <f>TEXT(tbl_orders[[#This Row],[Order Date]],"mmm")</f>
        <v>Sep</v>
      </c>
      <c r="C397" s="2" t="str">
        <f>TEXT(tbl_orders[[#This Row],[Order Date]],"yyyy")</f>
        <v>2021</v>
      </c>
      <c r="D397" s="3">
        <v>44465</v>
      </c>
      <c r="E397" s="2" t="s">
        <v>1974</v>
      </c>
      <c r="F397" t="s">
        <v>4296</v>
      </c>
      <c r="G397" s="2">
        <v>6</v>
      </c>
      <c r="H397" s="2" t="str">
        <f>_xlfn.XLOOKUP(E397,'Customer Data'!$A$1:$A$1001,'Customer Data'!$B$1:$B$1001,,0)</f>
        <v>Gregorius Kislingbury</v>
      </c>
      <c r="I397" s="2" t="str">
        <f>IF(_xlfn.XLOOKUP(E397,'Customer Data'!$A$1:$A$1001,'Customer Data'!$C$1:$C$1001,,0)=0,"",_xlfn.XLOOKUP(E397,'Customer Data'!$A$1:$A$1001,'Customer Data'!$C$1:$C$1001,,0))</f>
        <v>gkislingburyaz@samsung.com</v>
      </c>
      <c r="J397" s="2" t="str">
        <f>_xlfn.XLOOKUP(E397,'Customer Data'!$A$1:$A$1001,'Customer Data'!$F$1:$F$1001,,0)</f>
        <v>Brazil</v>
      </c>
      <c r="K397" t="str">
        <f>INDEX('Product Data'!$A$1:$G$49,MATCH('Order Data'!$F397,'Product Data'!$A$1:$A$49,0),MATCH('Order Data'!K$1,'Product Data'!$A$1:$G$1,0))</f>
        <v>Lib</v>
      </c>
      <c r="L397" t="str">
        <f>INDEX('Product Data'!$A$1:$G$49,MATCH('Order Data'!$F397,'Product Data'!$A$1:$A$49,0),MATCH('Order Data'!L$1,'Product Data'!$A$1:$G$1,0))</f>
        <v>D</v>
      </c>
      <c r="M397" s="4">
        <f>INDEX('Product Data'!$A$1:$G$49,MATCH('Order Data'!$F397,'Product Data'!$A$1:$A$49,0),MATCH('Order Data'!M$1,'Product Data'!$A$1:$G$1,0))</f>
        <v>0.5</v>
      </c>
      <c r="N397" s="5">
        <f>INDEX('Product Data'!$A$1:$G$49,MATCH('Order Data'!$F397,'Product Data'!$A$1:$A$49,0),MATCH('Order Data'!N$1,'Product Data'!$A$1:$G$1,0))</f>
        <v>7.77</v>
      </c>
      <c r="O397" s="5">
        <f t="shared" si="18"/>
        <v>46.62</v>
      </c>
      <c r="P397" t="str">
        <f t="shared" si="19"/>
        <v>Liberica</v>
      </c>
      <c r="Q397" t="str">
        <f t="shared" si="20"/>
        <v>Dark</v>
      </c>
      <c r="R397" t="str">
        <f>_xlfn.XLOOKUP(tbl_orders[[#This Row],[Customer ID]],'Customer Data'!$A$1:$A$1001,'Customer Data'!$H$1:$H$1001,,0)</f>
        <v>Yes</v>
      </c>
    </row>
    <row r="398" spans="1:18" x14ac:dyDescent="0.2">
      <c r="A398" s="2" t="s">
        <v>1977</v>
      </c>
      <c r="B398" s="2" t="str">
        <f>TEXT(tbl_orders[[#This Row],[Order Date]],"mmm")</f>
        <v>Nov</v>
      </c>
      <c r="C398" s="2" t="str">
        <f>TEXT(tbl_orders[[#This Row],[Order Date]],"yyyy")</f>
        <v>2020</v>
      </c>
      <c r="D398" s="3">
        <v>44140</v>
      </c>
      <c r="E398" s="2" t="s">
        <v>1978</v>
      </c>
      <c r="F398" t="s">
        <v>4307</v>
      </c>
      <c r="G398" s="2">
        <v>5</v>
      </c>
      <c r="H398" s="2" t="str">
        <f>_xlfn.XLOOKUP(E398,'Customer Data'!$A$1:$A$1001,'Customer Data'!$B$1:$B$1001,,0)</f>
        <v>Xenos Gibbons</v>
      </c>
      <c r="I398" s="2" t="str">
        <f>IF(_xlfn.XLOOKUP(E398,'Customer Data'!$A$1:$A$1001,'Customer Data'!$C$1:$C$1001,,0)=0,"",_xlfn.XLOOKUP(E398,'Customer Data'!$A$1:$A$1001,'Customer Data'!$C$1:$C$1001,,0))</f>
        <v>xgibbonsb0@artisteer.com</v>
      </c>
      <c r="J398" s="2" t="str">
        <f>_xlfn.XLOOKUP(E398,'Customer Data'!$A$1:$A$1001,'Customer Data'!$F$1:$F$1001,,0)</f>
        <v>China</v>
      </c>
      <c r="K398" t="str">
        <f>INDEX('Product Data'!$A$1:$G$49,MATCH('Order Data'!$F398,'Product Data'!$A$1:$A$49,0),MATCH('Order Data'!K$1,'Product Data'!$A$1:$G$1,0))</f>
        <v>Ara</v>
      </c>
      <c r="L398" t="str">
        <f>INDEX('Product Data'!$A$1:$G$49,MATCH('Order Data'!$F398,'Product Data'!$A$1:$A$49,0),MATCH('Order Data'!L$1,'Product Data'!$A$1:$G$1,0))</f>
        <v>L</v>
      </c>
      <c r="M398" s="4">
        <f>INDEX('Product Data'!$A$1:$G$49,MATCH('Order Data'!$F398,'Product Data'!$A$1:$A$49,0),MATCH('Order Data'!M$1,'Product Data'!$A$1:$G$1,0))</f>
        <v>0.5</v>
      </c>
      <c r="N398" s="5">
        <f>INDEX('Product Data'!$A$1:$G$49,MATCH('Order Data'!$F398,'Product Data'!$A$1:$A$49,0),MATCH('Order Data'!N$1,'Product Data'!$A$1:$G$1,0))</f>
        <v>7.77</v>
      </c>
      <c r="O398" s="5">
        <f t="shared" si="18"/>
        <v>38.849999999999994</v>
      </c>
      <c r="P398" t="str">
        <f t="shared" si="19"/>
        <v>Arabica</v>
      </c>
      <c r="Q398" t="str">
        <f t="shared" si="20"/>
        <v>Light</v>
      </c>
      <c r="R398" t="str">
        <f>_xlfn.XLOOKUP(tbl_orders[[#This Row],[Customer ID]],'Customer Data'!$A$1:$A$1001,'Customer Data'!$H$1:$H$1001,,0)</f>
        <v>No</v>
      </c>
    </row>
    <row r="399" spans="1:18" x14ac:dyDescent="0.2">
      <c r="A399" s="2" t="s">
        <v>1981</v>
      </c>
      <c r="B399" s="2" t="str">
        <f>TEXT(tbl_orders[[#This Row],[Order Date]],"mmm")</f>
        <v>Sep</v>
      </c>
      <c r="C399" s="2" t="str">
        <f>TEXT(tbl_orders[[#This Row],[Order Date]],"yyyy")</f>
        <v>2019</v>
      </c>
      <c r="D399" s="3">
        <v>43720</v>
      </c>
      <c r="E399" s="2" t="s">
        <v>1982</v>
      </c>
      <c r="F399" t="s">
        <v>4296</v>
      </c>
      <c r="G399" s="2">
        <v>4</v>
      </c>
      <c r="H399" s="2" t="str">
        <f>_xlfn.XLOOKUP(E399,'Customer Data'!$A$1:$A$1001,'Customer Data'!$B$1:$B$1001,,0)</f>
        <v>Fleur Parres</v>
      </c>
      <c r="I399" s="2" t="str">
        <f>IF(_xlfn.XLOOKUP(E399,'Customer Data'!$A$1:$A$1001,'Customer Data'!$C$1:$C$1001,,0)=0,"",_xlfn.XLOOKUP(E399,'Customer Data'!$A$1:$A$1001,'Customer Data'!$C$1:$C$1001,,0))</f>
        <v>fparresb1@imageshack.us</v>
      </c>
      <c r="J399" s="2" t="str">
        <f>_xlfn.XLOOKUP(E399,'Customer Data'!$A$1:$A$1001,'Customer Data'!$F$1:$F$1001,,0)</f>
        <v>United States</v>
      </c>
      <c r="K399" t="str">
        <f>INDEX('Product Data'!$A$1:$G$49,MATCH('Order Data'!$F399,'Product Data'!$A$1:$A$49,0),MATCH('Order Data'!K$1,'Product Data'!$A$1:$G$1,0))</f>
        <v>Lib</v>
      </c>
      <c r="L399" t="str">
        <f>INDEX('Product Data'!$A$1:$G$49,MATCH('Order Data'!$F399,'Product Data'!$A$1:$A$49,0),MATCH('Order Data'!L$1,'Product Data'!$A$1:$G$1,0))</f>
        <v>D</v>
      </c>
      <c r="M399" s="4">
        <f>INDEX('Product Data'!$A$1:$G$49,MATCH('Order Data'!$F399,'Product Data'!$A$1:$A$49,0),MATCH('Order Data'!M$1,'Product Data'!$A$1:$G$1,0))</f>
        <v>0.5</v>
      </c>
      <c r="N399" s="5">
        <f>INDEX('Product Data'!$A$1:$G$49,MATCH('Order Data'!$F399,'Product Data'!$A$1:$A$49,0),MATCH('Order Data'!N$1,'Product Data'!$A$1:$G$1,0))</f>
        <v>7.77</v>
      </c>
      <c r="O399" s="5">
        <f t="shared" si="18"/>
        <v>31.08</v>
      </c>
      <c r="P399" t="str">
        <f t="shared" si="19"/>
        <v>Liberica</v>
      </c>
      <c r="Q399" t="str">
        <f t="shared" si="20"/>
        <v>Dark</v>
      </c>
      <c r="R399" t="str">
        <f>_xlfn.XLOOKUP(tbl_orders[[#This Row],[Customer ID]],'Customer Data'!$A$1:$A$1001,'Customer Data'!$H$1:$H$1001,,0)</f>
        <v>Yes</v>
      </c>
    </row>
    <row r="400" spans="1:18" x14ac:dyDescent="0.2">
      <c r="A400" s="2" t="s">
        <v>1985</v>
      </c>
      <c r="B400" s="2" t="str">
        <f>TEXT(tbl_orders[[#This Row],[Order Date]],"mmm")</f>
        <v>Jul</v>
      </c>
      <c r="C400" s="2" t="str">
        <f>TEXT(tbl_orders[[#This Row],[Order Date]],"yyyy")</f>
        <v>2019</v>
      </c>
      <c r="D400" s="3">
        <v>43677</v>
      </c>
      <c r="E400" s="2" t="s">
        <v>1986</v>
      </c>
      <c r="F400" t="s">
        <v>4281</v>
      </c>
      <c r="G400" s="2">
        <v>6</v>
      </c>
      <c r="H400" s="2" t="str">
        <f>_xlfn.XLOOKUP(E400,'Customer Data'!$A$1:$A$1001,'Customer Data'!$B$1:$B$1001,,0)</f>
        <v>Gran Sibray</v>
      </c>
      <c r="I400" s="2" t="str">
        <f>IF(_xlfn.XLOOKUP(E400,'Customer Data'!$A$1:$A$1001,'Customer Data'!$C$1:$C$1001,,0)=0,"",_xlfn.XLOOKUP(E400,'Customer Data'!$A$1:$A$1001,'Customer Data'!$C$1:$C$1001,,0))</f>
        <v>gsibrayb2@wsj.com</v>
      </c>
      <c r="J400" s="2" t="str">
        <f>_xlfn.XLOOKUP(E400,'Customer Data'!$A$1:$A$1001,'Customer Data'!$F$1:$F$1001,,0)</f>
        <v>Brazil</v>
      </c>
      <c r="K400" t="str">
        <f>INDEX('Product Data'!$A$1:$G$49,MATCH('Order Data'!$F400,'Product Data'!$A$1:$A$49,0),MATCH('Order Data'!K$1,'Product Data'!$A$1:$G$1,0))</f>
        <v>Ara</v>
      </c>
      <c r="L400" t="str">
        <f>INDEX('Product Data'!$A$1:$G$49,MATCH('Order Data'!$F400,'Product Data'!$A$1:$A$49,0),MATCH('Order Data'!L$1,'Product Data'!$A$1:$G$1,0))</f>
        <v>D</v>
      </c>
      <c r="M400" s="4">
        <f>INDEX('Product Data'!$A$1:$G$49,MATCH('Order Data'!$F400,'Product Data'!$A$1:$A$49,0),MATCH('Order Data'!M$1,'Product Data'!$A$1:$G$1,0))</f>
        <v>0.2</v>
      </c>
      <c r="N400" s="5">
        <f>INDEX('Product Data'!$A$1:$G$49,MATCH('Order Data'!$F400,'Product Data'!$A$1:$A$49,0),MATCH('Order Data'!N$1,'Product Data'!$A$1:$G$1,0))</f>
        <v>2.9849999999999999</v>
      </c>
      <c r="O400" s="5">
        <f t="shared" si="18"/>
        <v>17.91</v>
      </c>
      <c r="P400" t="str">
        <f t="shared" si="19"/>
        <v>Arabica</v>
      </c>
      <c r="Q400" t="str">
        <f t="shared" si="20"/>
        <v>Dark</v>
      </c>
      <c r="R400" t="str">
        <f>_xlfn.XLOOKUP(tbl_orders[[#This Row],[Customer ID]],'Customer Data'!$A$1:$A$1001,'Customer Data'!$H$1:$H$1001,,0)</f>
        <v>Yes</v>
      </c>
    </row>
    <row r="401" spans="1:18" x14ac:dyDescent="0.2">
      <c r="A401" s="2" t="s">
        <v>1989</v>
      </c>
      <c r="B401" s="2" t="str">
        <f>TEXT(tbl_orders[[#This Row],[Order Date]],"mmm")</f>
        <v>Mar</v>
      </c>
      <c r="C401" s="2" t="str">
        <f>TEXT(tbl_orders[[#This Row],[Order Date]],"yyyy")</f>
        <v>2019</v>
      </c>
      <c r="D401" s="3">
        <v>43539</v>
      </c>
      <c r="E401" s="2" t="s">
        <v>1990</v>
      </c>
      <c r="F401" t="s">
        <v>4312</v>
      </c>
      <c r="G401" s="2">
        <v>6</v>
      </c>
      <c r="H401" s="2" t="str">
        <f>_xlfn.XLOOKUP(E401,'Customer Data'!$A$1:$A$1001,'Customer Data'!$B$1:$B$1001,,0)</f>
        <v>Ingelbert Hotchkin</v>
      </c>
      <c r="I401" s="2" t="str">
        <f>IF(_xlfn.XLOOKUP(E401,'Customer Data'!$A$1:$A$1001,'Customer Data'!$C$1:$C$1001,,0)=0,"",_xlfn.XLOOKUP(E401,'Customer Data'!$A$1:$A$1001,'Customer Data'!$C$1:$C$1001,,0))</f>
        <v>ihotchkinb3@mit.edu</v>
      </c>
      <c r="J401" s="2" t="str">
        <f>_xlfn.XLOOKUP(E401,'Customer Data'!$A$1:$A$1001,'Customer Data'!$F$1:$F$1001,,0)</f>
        <v>China</v>
      </c>
      <c r="K401" t="str">
        <f>INDEX('Product Data'!$A$1:$G$49,MATCH('Order Data'!$F401,'Product Data'!$A$1:$A$49,0),MATCH('Order Data'!K$1,'Product Data'!$A$1:$G$1,0))</f>
        <v>Exc</v>
      </c>
      <c r="L401" t="str">
        <f>INDEX('Product Data'!$A$1:$G$49,MATCH('Order Data'!$F401,'Product Data'!$A$1:$A$49,0),MATCH('Order Data'!L$1,'Product Data'!$A$1:$G$1,0))</f>
        <v>D</v>
      </c>
      <c r="M401" s="4">
        <f>INDEX('Product Data'!$A$1:$G$49,MATCH('Order Data'!$F401,'Product Data'!$A$1:$A$49,0),MATCH('Order Data'!M$1,'Product Data'!$A$1:$G$1,0))</f>
        <v>2.5</v>
      </c>
      <c r="N401" s="5">
        <f>INDEX('Product Data'!$A$1:$G$49,MATCH('Order Data'!$F401,'Product Data'!$A$1:$A$49,0),MATCH('Order Data'!N$1,'Product Data'!$A$1:$G$1,0))</f>
        <v>27.945</v>
      </c>
      <c r="O401" s="5">
        <f t="shared" si="18"/>
        <v>167.67000000000002</v>
      </c>
      <c r="P401" t="str">
        <f t="shared" si="19"/>
        <v>Excelsa</v>
      </c>
      <c r="Q401" t="str">
        <f t="shared" si="20"/>
        <v>Dark</v>
      </c>
      <c r="R401" t="str">
        <f>_xlfn.XLOOKUP(tbl_orders[[#This Row],[Customer ID]],'Customer Data'!$A$1:$A$1001,'Customer Data'!$H$1:$H$1001,,0)</f>
        <v>No</v>
      </c>
    </row>
    <row r="402" spans="1:18" x14ac:dyDescent="0.2">
      <c r="A402" s="2" t="s">
        <v>1993</v>
      </c>
      <c r="B402" s="2" t="str">
        <f>TEXT(tbl_orders[[#This Row],[Order Date]],"mmm")</f>
        <v>May</v>
      </c>
      <c r="C402" s="2" t="str">
        <f>TEXT(tbl_orders[[#This Row],[Order Date]],"yyyy")</f>
        <v>2021</v>
      </c>
      <c r="D402" s="3">
        <v>44332</v>
      </c>
      <c r="E402" s="2" t="s">
        <v>1994</v>
      </c>
      <c r="F402" t="s">
        <v>4297</v>
      </c>
      <c r="G402" s="2">
        <v>4</v>
      </c>
      <c r="H402" s="2" t="str">
        <f>_xlfn.XLOOKUP(E402,'Customer Data'!$A$1:$A$1001,'Customer Data'!$B$1:$B$1001,,0)</f>
        <v>Neely Broadberrie</v>
      </c>
      <c r="I402" s="2" t="str">
        <f>IF(_xlfn.XLOOKUP(E402,'Customer Data'!$A$1:$A$1001,'Customer Data'!$C$1:$C$1001,,0)=0,"",_xlfn.XLOOKUP(E402,'Customer Data'!$A$1:$A$1001,'Customer Data'!$C$1:$C$1001,,0))</f>
        <v>nbroadberrieb4@gnu.org</v>
      </c>
      <c r="J402" s="2" t="str">
        <f>_xlfn.XLOOKUP(E402,'Customer Data'!$A$1:$A$1001,'Customer Data'!$F$1:$F$1001,,0)</f>
        <v>United States</v>
      </c>
      <c r="K402" t="str">
        <f>INDEX('Product Data'!$A$1:$G$49,MATCH('Order Data'!$F402,'Product Data'!$A$1:$A$49,0),MATCH('Order Data'!K$1,'Product Data'!$A$1:$G$1,0))</f>
        <v>Lib</v>
      </c>
      <c r="L402" t="str">
        <f>INDEX('Product Data'!$A$1:$G$49,MATCH('Order Data'!$F402,'Product Data'!$A$1:$A$49,0),MATCH('Order Data'!L$1,'Product Data'!$A$1:$G$1,0))</f>
        <v>L</v>
      </c>
      <c r="M402" s="4">
        <f>INDEX('Product Data'!$A$1:$G$49,MATCH('Order Data'!$F402,'Product Data'!$A$1:$A$49,0),MATCH('Order Data'!M$1,'Product Data'!$A$1:$G$1,0))</f>
        <v>1</v>
      </c>
      <c r="N402" s="5">
        <f>INDEX('Product Data'!$A$1:$G$49,MATCH('Order Data'!$F402,'Product Data'!$A$1:$A$49,0),MATCH('Order Data'!N$1,'Product Data'!$A$1:$G$1,0))</f>
        <v>15.85</v>
      </c>
      <c r="O402" s="5">
        <f t="shared" si="18"/>
        <v>63.4</v>
      </c>
      <c r="P402" t="str">
        <f t="shared" si="19"/>
        <v>Liberica</v>
      </c>
      <c r="Q402" t="str">
        <f t="shared" si="20"/>
        <v>Light</v>
      </c>
      <c r="R402" t="str">
        <f>_xlfn.XLOOKUP(tbl_orders[[#This Row],[Customer ID]],'Customer Data'!$A$1:$A$1001,'Customer Data'!$H$1:$H$1001,,0)</f>
        <v>No</v>
      </c>
    </row>
    <row r="403" spans="1:18" x14ac:dyDescent="0.2">
      <c r="A403" s="2" t="s">
        <v>1997</v>
      </c>
      <c r="B403" s="2" t="str">
        <f>TEXT(tbl_orders[[#This Row],[Order Date]],"mmm")</f>
        <v>May</v>
      </c>
      <c r="C403" s="2" t="str">
        <f>TEXT(tbl_orders[[#This Row],[Order Date]],"yyyy")</f>
        <v>2019</v>
      </c>
      <c r="D403" s="3">
        <v>43591</v>
      </c>
      <c r="E403" s="2" t="s">
        <v>1998</v>
      </c>
      <c r="F403" t="s">
        <v>4286</v>
      </c>
      <c r="G403" s="2">
        <v>2</v>
      </c>
      <c r="H403" s="2" t="str">
        <f>_xlfn.XLOOKUP(E403,'Customer Data'!$A$1:$A$1001,'Customer Data'!$B$1:$B$1001,,0)</f>
        <v>Rutger Pithcock</v>
      </c>
      <c r="I403" s="2" t="str">
        <f>IF(_xlfn.XLOOKUP(E403,'Customer Data'!$A$1:$A$1001,'Customer Data'!$C$1:$C$1001,,0)=0,"",_xlfn.XLOOKUP(E403,'Customer Data'!$A$1:$A$1001,'Customer Data'!$C$1:$C$1001,,0))</f>
        <v>rpithcockb5@yellowbook.com</v>
      </c>
      <c r="J403" s="2" t="str">
        <f>_xlfn.XLOOKUP(E403,'Customer Data'!$A$1:$A$1001,'Customer Data'!$F$1:$F$1001,,0)</f>
        <v>China</v>
      </c>
      <c r="K403" t="str">
        <f>INDEX('Product Data'!$A$1:$G$49,MATCH('Order Data'!$F403,'Product Data'!$A$1:$A$49,0),MATCH('Order Data'!K$1,'Product Data'!$A$1:$G$1,0))</f>
        <v>Lib</v>
      </c>
      <c r="L403" t="str">
        <f>INDEX('Product Data'!$A$1:$G$49,MATCH('Order Data'!$F403,'Product Data'!$A$1:$A$49,0),MATCH('Order Data'!L$1,'Product Data'!$A$1:$G$1,0))</f>
        <v>M</v>
      </c>
      <c r="M403" s="4">
        <f>INDEX('Product Data'!$A$1:$G$49,MATCH('Order Data'!$F403,'Product Data'!$A$1:$A$49,0),MATCH('Order Data'!M$1,'Product Data'!$A$1:$G$1,0))</f>
        <v>0.2</v>
      </c>
      <c r="N403" s="5">
        <f>INDEX('Product Data'!$A$1:$G$49,MATCH('Order Data'!$F403,'Product Data'!$A$1:$A$49,0),MATCH('Order Data'!N$1,'Product Data'!$A$1:$G$1,0))</f>
        <v>4.3650000000000002</v>
      </c>
      <c r="O403" s="5">
        <f t="shared" si="18"/>
        <v>8.73</v>
      </c>
      <c r="P403" t="str">
        <f t="shared" si="19"/>
        <v>Liberica</v>
      </c>
      <c r="Q403" t="str">
        <f t="shared" si="20"/>
        <v>Medium</v>
      </c>
      <c r="R403" t="str">
        <f>_xlfn.XLOOKUP(tbl_orders[[#This Row],[Customer ID]],'Customer Data'!$A$1:$A$1001,'Customer Data'!$H$1:$H$1001,,0)</f>
        <v>Yes</v>
      </c>
    </row>
    <row r="404" spans="1:18" x14ac:dyDescent="0.2">
      <c r="A404" s="2" t="s">
        <v>2001</v>
      </c>
      <c r="B404" s="2" t="str">
        <f>TEXT(tbl_orders[[#This Row],[Order Date]],"mmm")</f>
        <v>Feb</v>
      </c>
      <c r="C404" s="2" t="str">
        <f>TEXT(tbl_orders[[#This Row],[Order Date]],"yyyy")</f>
        <v>2019</v>
      </c>
      <c r="D404" s="3">
        <v>43502</v>
      </c>
      <c r="E404" s="2" t="s">
        <v>2002</v>
      </c>
      <c r="F404" t="s">
        <v>4304</v>
      </c>
      <c r="G404" s="2">
        <v>3</v>
      </c>
      <c r="H404" s="2" t="str">
        <f>_xlfn.XLOOKUP(E404,'Customer Data'!$A$1:$A$1001,'Customer Data'!$B$1:$B$1001,,0)</f>
        <v>Gale Croysdale</v>
      </c>
      <c r="I404" s="2" t="str">
        <f>IF(_xlfn.XLOOKUP(E404,'Customer Data'!$A$1:$A$1001,'Customer Data'!$C$1:$C$1001,,0)=0,"",_xlfn.XLOOKUP(E404,'Customer Data'!$A$1:$A$1001,'Customer Data'!$C$1:$C$1001,,0))</f>
        <v>gcroysdaleb6@nih.gov</v>
      </c>
      <c r="J404" s="2" t="str">
        <f>_xlfn.XLOOKUP(E404,'Customer Data'!$A$1:$A$1001,'Customer Data'!$F$1:$F$1001,,0)</f>
        <v>Brazil</v>
      </c>
      <c r="K404" t="str">
        <f>INDEX('Product Data'!$A$1:$G$49,MATCH('Order Data'!$F404,'Product Data'!$A$1:$A$49,0),MATCH('Order Data'!K$1,'Product Data'!$A$1:$G$1,0))</f>
        <v>Rob</v>
      </c>
      <c r="L404" t="str">
        <f>INDEX('Product Data'!$A$1:$G$49,MATCH('Order Data'!$F404,'Product Data'!$A$1:$A$49,0),MATCH('Order Data'!L$1,'Product Data'!$A$1:$G$1,0))</f>
        <v>D</v>
      </c>
      <c r="M404" s="4">
        <f>INDEX('Product Data'!$A$1:$G$49,MATCH('Order Data'!$F404,'Product Data'!$A$1:$A$49,0),MATCH('Order Data'!M$1,'Product Data'!$A$1:$G$1,0))</f>
        <v>1</v>
      </c>
      <c r="N404" s="5">
        <f>INDEX('Product Data'!$A$1:$G$49,MATCH('Order Data'!$F404,'Product Data'!$A$1:$A$49,0),MATCH('Order Data'!N$1,'Product Data'!$A$1:$G$1,0))</f>
        <v>8.9499999999999993</v>
      </c>
      <c r="O404" s="5">
        <f t="shared" si="18"/>
        <v>26.849999999999998</v>
      </c>
      <c r="P404" t="str">
        <f t="shared" si="19"/>
        <v>Robusta</v>
      </c>
      <c r="Q404" t="str">
        <f t="shared" si="20"/>
        <v>Dark</v>
      </c>
      <c r="R404" t="str">
        <f>_xlfn.XLOOKUP(tbl_orders[[#This Row],[Customer ID]],'Customer Data'!$A$1:$A$1001,'Customer Data'!$H$1:$H$1001,,0)</f>
        <v>Yes</v>
      </c>
    </row>
    <row r="405" spans="1:18" x14ac:dyDescent="0.2">
      <c r="A405" s="2" t="s">
        <v>2005</v>
      </c>
      <c r="B405" s="2" t="str">
        <f>TEXT(tbl_orders[[#This Row],[Order Date]],"mmm")</f>
        <v>Apr</v>
      </c>
      <c r="C405" s="2" t="str">
        <f>TEXT(tbl_orders[[#This Row],[Order Date]],"yyyy")</f>
        <v>2021</v>
      </c>
      <c r="D405" s="3">
        <v>44295</v>
      </c>
      <c r="E405" s="2" t="s">
        <v>2006</v>
      </c>
      <c r="F405" t="s">
        <v>4272</v>
      </c>
      <c r="G405" s="2">
        <v>2</v>
      </c>
      <c r="H405" s="2" t="str">
        <f>_xlfn.XLOOKUP(E405,'Customer Data'!$A$1:$A$1001,'Customer Data'!$B$1:$B$1001,,0)</f>
        <v>Benedetto Gozzett</v>
      </c>
      <c r="I405" s="2" t="str">
        <f>IF(_xlfn.XLOOKUP(E405,'Customer Data'!$A$1:$A$1001,'Customer Data'!$C$1:$C$1001,,0)=0,"",_xlfn.XLOOKUP(E405,'Customer Data'!$A$1:$A$1001,'Customer Data'!$C$1:$C$1001,,0))</f>
        <v>bgozzettb7@github.com</v>
      </c>
      <c r="J405" s="2" t="str">
        <f>_xlfn.XLOOKUP(E405,'Customer Data'!$A$1:$A$1001,'Customer Data'!$F$1:$F$1001,,0)</f>
        <v>United States</v>
      </c>
      <c r="K405" t="str">
        <f>INDEX('Product Data'!$A$1:$G$49,MATCH('Order Data'!$F405,'Product Data'!$A$1:$A$49,0),MATCH('Order Data'!K$1,'Product Data'!$A$1:$G$1,0))</f>
        <v>Lib</v>
      </c>
      <c r="L405" t="str">
        <f>INDEX('Product Data'!$A$1:$G$49,MATCH('Order Data'!$F405,'Product Data'!$A$1:$A$49,0),MATCH('Order Data'!L$1,'Product Data'!$A$1:$G$1,0))</f>
        <v>L</v>
      </c>
      <c r="M405" s="4">
        <f>INDEX('Product Data'!$A$1:$G$49,MATCH('Order Data'!$F405,'Product Data'!$A$1:$A$49,0),MATCH('Order Data'!M$1,'Product Data'!$A$1:$G$1,0))</f>
        <v>0.2</v>
      </c>
      <c r="N405" s="5">
        <f>INDEX('Product Data'!$A$1:$G$49,MATCH('Order Data'!$F405,'Product Data'!$A$1:$A$49,0),MATCH('Order Data'!N$1,'Product Data'!$A$1:$G$1,0))</f>
        <v>4.7549999999999999</v>
      </c>
      <c r="O405" s="5">
        <f t="shared" si="18"/>
        <v>9.51</v>
      </c>
      <c r="P405" t="str">
        <f t="shared" si="19"/>
        <v>Liberica</v>
      </c>
      <c r="Q405" t="str">
        <f t="shared" si="20"/>
        <v>Light</v>
      </c>
      <c r="R405" t="str">
        <f>_xlfn.XLOOKUP(tbl_orders[[#This Row],[Customer ID]],'Customer Data'!$A$1:$A$1001,'Customer Data'!$H$1:$H$1001,,0)</f>
        <v>No</v>
      </c>
    </row>
    <row r="406" spans="1:18" x14ac:dyDescent="0.2">
      <c r="A406" s="2" t="s">
        <v>2009</v>
      </c>
      <c r="B406" s="2" t="str">
        <f>TEXT(tbl_orders[[#This Row],[Order Date]],"mmm")</f>
        <v>May</v>
      </c>
      <c r="C406" s="2" t="str">
        <f>TEXT(tbl_orders[[#This Row],[Order Date]],"yyyy")</f>
        <v>2020</v>
      </c>
      <c r="D406" s="3">
        <v>43971</v>
      </c>
      <c r="E406" s="2" t="s">
        <v>2010</v>
      </c>
      <c r="F406" t="s">
        <v>4274</v>
      </c>
      <c r="G406" s="2">
        <v>4</v>
      </c>
      <c r="H406" s="2" t="str">
        <f>_xlfn.XLOOKUP(E406,'Customer Data'!$A$1:$A$1001,'Customer Data'!$B$1:$B$1001,,0)</f>
        <v>Tania Craggs</v>
      </c>
      <c r="I406" s="2" t="str">
        <f>IF(_xlfn.XLOOKUP(E406,'Customer Data'!$A$1:$A$1001,'Customer Data'!$C$1:$C$1001,,0)=0,"",_xlfn.XLOOKUP(E406,'Customer Data'!$A$1:$A$1001,'Customer Data'!$C$1:$C$1001,,0))</f>
        <v>tcraggsb8@house.gov</v>
      </c>
      <c r="J406" s="2" t="str">
        <f>_xlfn.XLOOKUP(E406,'Customer Data'!$A$1:$A$1001,'Customer Data'!$F$1:$F$1001,,0)</f>
        <v>Brazil</v>
      </c>
      <c r="K406" t="str">
        <f>INDEX('Product Data'!$A$1:$G$49,MATCH('Order Data'!$F406,'Product Data'!$A$1:$A$49,0),MATCH('Order Data'!K$1,'Product Data'!$A$1:$G$1,0))</f>
        <v>Ara</v>
      </c>
      <c r="L406" t="str">
        <f>INDEX('Product Data'!$A$1:$G$49,MATCH('Order Data'!$F406,'Product Data'!$A$1:$A$49,0),MATCH('Order Data'!L$1,'Product Data'!$A$1:$G$1,0))</f>
        <v>D</v>
      </c>
      <c r="M406" s="4">
        <f>INDEX('Product Data'!$A$1:$G$49,MATCH('Order Data'!$F406,'Product Data'!$A$1:$A$49,0),MATCH('Order Data'!M$1,'Product Data'!$A$1:$G$1,0))</f>
        <v>1</v>
      </c>
      <c r="N406" s="5">
        <f>INDEX('Product Data'!$A$1:$G$49,MATCH('Order Data'!$F406,'Product Data'!$A$1:$A$49,0),MATCH('Order Data'!N$1,'Product Data'!$A$1:$G$1,0))</f>
        <v>9.9499999999999993</v>
      </c>
      <c r="O406" s="5">
        <f t="shared" si="18"/>
        <v>39.799999999999997</v>
      </c>
      <c r="P406" t="str">
        <f t="shared" si="19"/>
        <v>Arabica</v>
      </c>
      <c r="Q406" t="str">
        <f t="shared" si="20"/>
        <v>Dark</v>
      </c>
      <c r="R406" t="str">
        <f>_xlfn.XLOOKUP(tbl_orders[[#This Row],[Customer ID]],'Customer Data'!$A$1:$A$1001,'Customer Data'!$H$1:$H$1001,,0)</f>
        <v>No</v>
      </c>
    </row>
    <row r="407" spans="1:18" x14ac:dyDescent="0.2">
      <c r="A407" s="2" t="s">
        <v>2013</v>
      </c>
      <c r="B407" s="2" t="str">
        <f>TEXT(tbl_orders[[#This Row],[Order Date]],"mmm")</f>
        <v>Dec</v>
      </c>
      <c r="C407" s="2" t="str">
        <f>TEXT(tbl_orders[[#This Row],[Order Date]],"yyyy")</f>
        <v>2020</v>
      </c>
      <c r="D407" s="3">
        <v>44167</v>
      </c>
      <c r="E407" s="2" t="s">
        <v>2014</v>
      </c>
      <c r="F407" t="s">
        <v>4266</v>
      </c>
      <c r="G407" s="2">
        <v>3</v>
      </c>
      <c r="H407" s="2" t="str">
        <f>_xlfn.XLOOKUP(E407,'Customer Data'!$A$1:$A$1001,'Customer Data'!$B$1:$B$1001,,0)</f>
        <v>Leonie Cullrford</v>
      </c>
      <c r="I407" s="2" t="str">
        <f>IF(_xlfn.XLOOKUP(E407,'Customer Data'!$A$1:$A$1001,'Customer Data'!$C$1:$C$1001,,0)=0,"",_xlfn.XLOOKUP(E407,'Customer Data'!$A$1:$A$1001,'Customer Data'!$C$1:$C$1001,,0))</f>
        <v>lcullrfordb9@xing.com</v>
      </c>
      <c r="J407" s="2" t="str">
        <f>_xlfn.XLOOKUP(E407,'Customer Data'!$A$1:$A$1001,'Customer Data'!$F$1:$F$1001,,0)</f>
        <v>Brazil</v>
      </c>
      <c r="K407" t="str">
        <f>INDEX('Product Data'!$A$1:$G$49,MATCH('Order Data'!$F407,'Product Data'!$A$1:$A$49,0),MATCH('Order Data'!K$1,'Product Data'!$A$1:$G$1,0))</f>
        <v>Exc</v>
      </c>
      <c r="L407" t="str">
        <f>INDEX('Product Data'!$A$1:$G$49,MATCH('Order Data'!$F407,'Product Data'!$A$1:$A$49,0),MATCH('Order Data'!L$1,'Product Data'!$A$1:$G$1,0))</f>
        <v>M</v>
      </c>
      <c r="M407" s="4">
        <f>INDEX('Product Data'!$A$1:$G$49,MATCH('Order Data'!$F407,'Product Data'!$A$1:$A$49,0),MATCH('Order Data'!M$1,'Product Data'!$A$1:$G$1,0))</f>
        <v>0.5</v>
      </c>
      <c r="N407" s="5">
        <f>INDEX('Product Data'!$A$1:$G$49,MATCH('Order Data'!$F407,'Product Data'!$A$1:$A$49,0),MATCH('Order Data'!N$1,'Product Data'!$A$1:$G$1,0))</f>
        <v>8.25</v>
      </c>
      <c r="O407" s="5">
        <f t="shared" si="18"/>
        <v>24.75</v>
      </c>
      <c r="P407" t="str">
        <f t="shared" si="19"/>
        <v>Excelsa</v>
      </c>
      <c r="Q407" t="str">
        <f t="shared" si="20"/>
        <v>Medium</v>
      </c>
      <c r="R407" t="str">
        <f>_xlfn.XLOOKUP(tbl_orders[[#This Row],[Customer ID]],'Customer Data'!$A$1:$A$1001,'Customer Data'!$H$1:$H$1001,,0)</f>
        <v>Yes</v>
      </c>
    </row>
    <row r="408" spans="1:18" x14ac:dyDescent="0.2">
      <c r="A408" s="2" t="s">
        <v>2017</v>
      </c>
      <c r="B408" s="2" t="str">
        <f>TEXT(tbl_orders[[#This Row],[Order Date]],"mmm")</f>
        <v>Aug</v>
      </c>
      <c r="C408" s="2" t="str">
        <f>TEXT(tbl_orders[[#This Row],[Order Date]],"yyyy")</f>
        <v>2021</v>
      </c>
      <c r="D408" s="3">
        <v>44416</v>
      </c>
      <c r="E408" s="2" t="s">
        <v>2018</v>
      </c>
      <c r="F408" t="s">
        <v>4268</v>
      </c>
      <c r="G408" s="2">
        <v>5</v>
      </c>
      <c r="H408" s="2" t="str">
        <f>_xlfn.XLOOKUP(E408,'Customer Data'!$A$1:$A$1001,'Customer Data'!$B$1:$B$1001,,0)</f>
        <v>Auguste Rizon</v>
      </c>
      <c r="I408" s="2" t="str">
        <f>IF(_xlfn.XLOOKUP(E408,'Customer Data'!$A$1:$A$1001,'Customer Data'!$C$1:$C$1001,,0)=0,"",_xlfn.XLOOKUP(E408,'Customer Data'!$A$1:$A$1001,'Customer Data'!$C$1:$C$1001,,0))</f>
        <v>arizonba@xing.com</v>
      </c>
      <c r="J408" s="2" t="str">
        <f>_xlfn.XLOOKUP(E408,'Customer Data'!$A$1:$A$1001,'Customer Data'!$F$1:$F$1001,,0)</f>
        <v>United States</v>
      </c>
      <c r="K408" t="str">
        <f>INDEX('Product Data'!$A$1:$G$49,MATCH('Order Data'!$F408,'Product Data'!$A$1:$A$49,0),MATCH('Order Data'!K$1,'Product Data'!$A$1:$G$1,0))</f>
        <v>Exc</v>
      </c>
      <c r="L408" t="str">
        <f>INDEX('Product Data'!$A$1:$G$49,MATCH('Order Data'!$F408,'Product Data'!$A$1:$A$49,0),MATCH('Order Data'!L$1,'Product Data'!$A$1:$G$1,0))</f>
        <v>M</v>
      </c>
      <c r="M408" s="4">
        <f>INDEX('Product Data'!$A$1:$G$49,MATCH('Order Data'!$F408,'Product Data'!$A$1:$A$49,0),MATCH('Order Data'!M$1,'Product Data'!$A$1:$G$1,0))</f>
        <v>1</v>
      </c>
      <c r="N408" s="5">
        <f>INDEX('Product Data'!$A$1:$G$49,MATCH('Order Data'!$F408,'Product Data'!$A$1:$A$49,0),MATCH('Order Data'!N$1,'Product Data'!$A$1:$G$1,0))</f>
        <v>13.75</v>
      </c>
      <c r="O408" s="5">
        <f t="shared" si="18"/>
        <v>68.75</v>
      </c>
      <c r="P408" t="str">
        <f t="shared" si="19"/>
        <v>Excelsa</v>
      </c>
      <c r="Q408" t="str">
        <f t="shared" si="20"/>
        <v>Medium</v>
      </c>
      <c r="R408" t="str">
        <f>_xlfn.XLOOKUP(tbl_orders[[#This Row],[Customer ID]],'Customer Data'!$A$1:$A$1001,'Customer Data'!$H$1:$H$1001,,0)</f>
        <v>Yes</v>
      </c>
    </row>
    <row r="409" spans="1:18" x14ac:dyDescent="0.2">
      <c r="A409" s="2" t="s">
        <v>2021</v>
      </c>
      <c r="B409" s="2" t="str">
        <f>TEXT(tbl_orders[[#This Row],[Order Date]],"mmm")</f>
        <v>Feb</v>
      </c>
      <c r="C409" s="2" t="str">
        <f>TEXT(tbl_orders[[#This Row],[Order Date]],"yyyy")</f>
        <v>2022</v>
      </c>
      <c r="D409" s="3">
        <v>44595</v>
      </c>
      <c r="E409" s="2" t="s">
        <v>2022</v>
      </c>
      <c r="F409" t="s">
        <v>4266</v>
      </c>
      <c r="G409" s="2">
        <v>2</v>
      </c>
      <c r="H409" s="2" t="str">
        <f>_xlfn.XLOOKUP(E409,'Customer Data'!$A$1:$A$1001,'Customer Data'!$B$1:$B$1001,,0)</f>
        <v>Lorin Guerrazzi</v>
      </c>
      <c r="I409" s="2" t="str">
        <f>IF(_xlfn.XLOOKUP(E409,'Customer Data'!$A$1:$A$1001,'Customer Data'!$C$1:$C$1001,,0)=0,"",_xlfn.XLOOKUP(E409,'Customer Data'!$A$1:$A$1001,'Customer Data'!$C$1:$C$1001,,0))</f>
        <v/>
      </c>
      <c r="J409" s="2" t="str">
        <f>_xlfn.XLOOKUP(E409,'Customer Data'!$A$1:$A$1001,'Customer Data'!$F$1:$F$1001,,0)</f>
        <v>Brazil</v>
      </c>
      <c r="K409" t="str">
        <f>INDEX('Product Data'!$A$1:$G$49,MATCH('Order Data'!$F409,'Product Data'!$A$1:$A$49,0),MATCH('Order Data'!K$1,'Product Data'!$A$1:$G$1,0))</f>
        <v>Exc</v>
      </c>
      <c r="L409" t="str">
        <f>INDEX('Product Data'!$A$1:$G$49,MATCH('Order Data'!$F409,'Product Data'!$A$1:$A$49,0),MATCH('Order Data'!L$1,'Product Data'!$A$1:$G$1,0))</f>
        <v>M</v>
      </c>
      <c r="M409" s="4">
        <f>INDEX('Product Data'!$A$1:$G$49,MATCH('Order Data'!$F409,'Product Data'!$A$1:$A$49,0),MATCH('Order Data'!M$1,'Product Data'!$A$1:$G$1,0))</f>
        <v>0.5</v>
      </c>
      <c r="N409" s="5">
        <f>INDEX('Product Data'!$A$1:$G$49,MATCH('Order Data'!$F409,'Product Data'!$A$1:$A$49,0),MATCH('Order Data'!N$1,'Product Data'!$A$1:$G$1,0))</f>
        <v>8.25</v>
      </c>
      <c r="O409" s="5">
        <f t="shared" si="18"/>
        <v>16.5</v>
      </c>
      <c r="P409" t="str">
        <f t="shared" si="19"/>
        <v>Excelsa</v>
      </c>
      <c r="Q409" t="str">
        <f t="shared" si="20"/>
        <v>Medium</v>
      </c>
      <c r="R409" t="str">
        <f>_xlfn.XLOOKUP(tbl_orders[[#This Row],[Customer ID]],'Customer Data'!$A$1:$A$1001,'Customer Data'!$H$1:$H$1001,,0)</f>
        <v>No</v>
      </c>
    </row>
    <row r="410" spans="1:18" x14ac:dyDescent="0.2">
      <c r="A410" s="2" t="s">
        <v>2024</v>
      </c>
      <c r="B410" s="2" t="str">
        <f>TEXT(tbl_orders[[#This Row],[Order Date]],"mmm")</f>
        <v>Apr</v>
      </c>
      <c r="C410" s="2" t="str">
        <f>TEXT(tbl_orders[[#This Row],[Order Date]],"yyyy")</f>
        <v>2022</v>
      </c>
      <c r="D410" s="3">
        <v>44659</v>
      </c>
      <c r="E410" s="2" t="s">
        <v>2025</v>
      </c>
      <c r="F410" t="s">
        <v>4302</v>
      </c>
      <c r="G410" s="2">
        <v>2</v>
      </c>
      <c r="H410" s="2" t="str">
        <f>_xlfn.XLOOKUP(E410,'Customer Data'!$A$1:$A$1001,'Customer Data'!$B$1:$B$1001,,0)</f>
        <v>Felice Miell</v>
      </c>
      <c r="I410" s="2" t="str">
        <f>IF(_xlfn.XLOOKUP(E410,'Customer Data'!$A$1:$A$1001,'Customer Data'!$C$1:$C$1001,,0)=0,"",_xlfn.XLOOKUP(E410,'Customer Data'!$A$1:$A$1001,'Customer Data'!$C$1:$C$1001,,0))</f>
        <v>fmiellbc@spiegel.de</v>
      </c>
      <c r="J410" s="2" t="str">
        <f>_xlfn.XLOOKUP(E410,'Customer Data'!$A$1:$A$1001,'Customer Data'!$F$1:$F$1001,,0)</f>
        <v>United States</v>
      </c>
      <c r="K410" t="str">
        <f>INDEX('Product Data'!$A$1:$G$49,MATCH('Order Data'!$F410,'Product Data'!$A$1:$A$49,0),MATCH('Order Data'!K$1,'Product Data'!$A$1:$G$1,0))</f>
        <v>Ara</v>
      </c>
      <c r="L410" t="str">
        <f>INDEX('Product Data'!$A$1:$G$49,MATCH('Order Data'!$F410,'Product Data'!$A$1:$A$49,0),MATCH('Order Data'!L$1,'Product Data'!$A$1:$G$1,0))</f>
        <v>M</v>
      </c>
      <c r="M410" s="4">
        <f>INDEX('Product Data'!$A$1:$G$49,MATCH('Order Data'!$F410,'Product Data'!$A$1:$A$49,0),MATCH('Order Data'!M$1,'Product Data'!$A$1:$G$1,0))</f>
        <v>2.5</v>
      </c>
      <c r="N410" s="5">
        <f>INDEX('Product Data'!$A$1:$G$49,MATCH('Order Data'!$F410,'Product Data'!$A$1:$A$49,0),MATCH('Order Data'!N$1,'Product Data'!$A$1:$G$1,0))</f>
        <v>25.874999999999996</v>
      </c>
      <c r="O410" s="5">
        <f t="shared" si="18"/>
        <v>51.749999999999993</v>
      </c>
      <c r="P410" t="str">
        <f t="shared" si="19"/>
        <v>Arabica</v>
      </c>
      <c r="Q410" t="str">
        <f t="shared" si="20"/>
        <v>Medium</v>
      </c>
      <c r="R410" t="str">
        <f>_xlfn.XLOOKUP(tbl_orders[[#This Row],[Customer ID]],'Customer Data'!$A$1:$A$1001,'Customer Data'!$H$1:$H$1001,,0)</f>
        <v>Yes</v>
      </c>
    </row>
    <row r="411" spans="1:18" x14ac:dyDescent="0.2">
      <c r="A411" s="2" t="s">
        <v>2028</v>
      </c>
      <c r="B411" s="2" t="str">
        <f>TEXT(tbl_orders[[#This Row],[Order Date]],"mmm")</f>
        <v>Jan</v>
      </c>
      <c r="C411" s="2" t="str">
        <f>TEXT(tbl_orders[[#This Row],[Order Date]],"yyyy")</f>
        <v>2021</v>
      </c>
      <c r="D411" s="3">
        <v>44203</v>
      </c>
      <c r="E411" s="2" t="s">
        <v>2029</v>
      </c>
      <c r="F411" t="s">
        <v>4297</v>
      </c>
      <c r="G411" s="2">
        <v>3</v>
      </c>
      <c r="H411" s="2" t="str">
        <f>_xlfn.XLOOKUP(E411,'Customer Data'!$A$1:$A$1001,'Customer Data'!$B$1:$B$1001,,0)</f>
        <v>Hamish Skeech</v>
      </c>
      <c r="I411" s="2" t="str">
        <f>IF(_xlfn.XLOOKUP(E411,'Customer Data'!$A$1:$A$1001,'Customer Data'!$C$1:$C$1001,,0)=0,"",_xlfn.XLOOKUP(E411,'Customer Data'!$A$1:$A$1001,'Customer Data'!$C$1:$C$1001,,0))</f>
        <v/>
      </c>
      <c r="J411" s="2" t="str">
        <f>_xlfn.XLOOKUP(E411,'Customer Data'!$A$1:$A$1001,'Customer Data'!$F$1:$F$1001,,0)</f>
        <v>Brazil</v>
      </c>
      <c r="K411" t="str">
        <f>INDEX('Product Data'!$A$1:$G$49,MATCH('Order Data'!$F411,'Product Data'!$A$1:$A$49,0),MATCH('Order Data'!K$1,'Product Data'!$A$1:$G$1,0))</f>
        <v>Lib</v>
      </c>
      <c r="L411" t="str">
        <f>INDEX('Product Data'!$A$1:$G$49,MATCH('Order Data'!$F411,'Product Data'!$A$1:$A$49,0),MATCH('Order Data'!L$1,'Product Data'!$A$1:$G$1,0))</f>
        <v>L</v>
      </c>
      <c r="M411" s="4">
        <f>INDEX('Product Data'!$A$1:$G$49,MATCH('Order Data'!$F411,'Product Data'!$A$1:$A$49,0),MATCH('Order Data'!M$1,'Product Data'!$A$1:$G$1,0))</f>
        <v>1</v>
      </c>
      <c r="N411" s="5">
        <f>INDEX('Product Data'!$A$1:$G$49,MATCH('Order Data'!$F411,'Product Data'!$A$1:$A$49,0),MATCH('Order Data'!N$1,'Product Data'!$A$1:$G$1,0))</f>
        <v>15.85</v>
      </c>
      <c r="O411" s="5">
        <f t="shared" si="18"/>
        <v>47.55</v>
      </c>
      <c r="P411" t="str">
        <f t="shared" si="19"/>
        <v>Liberica</v>
      </c>
      <c r="Q411" t="str">
        <f t="shared" si="20"/>
        <v>Light</v>
      </c>
      <c r="R411" t="str">
        <f>_xlfn.XLOOKUP(tbl_orders[[#This Row],[Customer ID]],'Customer Data'!$A$1:$A$1001,'Customer Data'!$H$1:$H$1001,,0)</f>
        <v>Yes</v>
      </c>
    </row>
    <row r="412" spans="1:18" x14ac:dyDescent="0.2">
      <c r="A412" s="2" t="s">
        <v>2031</v>
      </c>
      <c r="B412" s="2" t="str">
        <f>TEXT(tbl_orders[[#This Row],[Order Date]],"mmm")</f>
        <v>Sep</v>
      </c>
      <c r="C412" s="2" t="str">
        <f>TEXT(tbl_orders[[#This Row],[Order Date]],"yyyy")</f>
        <v>2021</v>
      </c>
      <c r="D412" s="3">
        <v>44441</v>
      </c>
      <c r="E412" s="2" t="s">
        <v>2032</v>
      </c>
      <c r="F412" t="s">
        <v>4294</v>
      </c>
      <c r="G412" s="2">
        <v>4</v>
      </c>
      <c r="H412" s="2" t="str">
        <f>_xlfn.XLOOKUP(E412,'Customer Data'!$A$1:$A$1001,'Customer Data'!$B$1:$B$1001,,0)</f>
        <v>Giordano Lorenzin</v>
      </c>
      <c r="I412" s="2" t="str">
        <f>IF(_xlfn.XLOOKUP(E412,'Customer Data'!$A$1:$A$1001,'Customer Data'!$C$1:$C$1001,,0)=0,"",_xlfn.XLOOKUP(E412,'Customer Data'!$A$1:$A$1001,'Customer Data'!$C$1:$C$1001,,0))</f>
        <v/>
      </c>
      <c r="J412" s="2" t="str">
        <f>_xlfn.XLOOKUP(E412,'Customer Data'!$A$1:$A$1001,'Customer Data'!$F$1:$F$1001,,0)</f>
        <v>United States</v>
      </c>
      <c r="K412" t="str">
        <f>INDEX('Product Data'!$A$1:$G$49,MATCH('Order Data'!$F412,'Product Data'!$A$1:$A$49,0),MATCH('Order Data'!K$1,'Product Data'!$A$1:$G$1,0))</f>
        <v>Ara</v>
      </c>
      <c r="L412" t="str">
        <f>INDEX('Product Data'!$A$1:$G$49,MATCH('Order Data'!$F412,'Product Data'!$A$1:$A$49,0),MATCH('Order Data'!L$1,'Product Data'!$A$1:$G$1,0))</f>
        <v>L</v>
      </c>
      <c r="M412" s="4">
        <f>INDEX('Product Data'!$A$1:$G$49,MATCH('Order Data'!$F412,'Product Data'!$A$1:$A$49,0),MATCH('Order Data'!M$1,'Product Data'!$A$1:$G$1,0))</f>
        <v>0.2</v>
      </c>
      <c r="N412" s="5">
        <f>INDEX('Product Data'!$A$1:$G$49,MATCH('Order Data'!$F412,'Product Data'!$A$1:$A$49,0),MATCH('Order Data'!N$1,'Product Data'!$A$1:$G$1,0))</f>
        <v>3.8849999999999998</v>
      </c>
      <c r="O412" s="5">
        <f t="shared" si="18"/>
        <v>15.54</v>
      </c>
      <c r="P412" t="str">
        <f t="shared" si="19"/>
        <v>Arabica</v>
      </c>
      <c r="Q412" t="str">
        <f t="shared" si="20"/>
        <v>Light</v>
      </c>
      <c r="R412" t="str">
        <f>_xlfn.XLOOKUP(tbl_orders[[#This Row],[Customer ID]],'Customer Data'!$A$1:$A$1001,'Customer Data'!$H$1:$H$1001,,0)</f>
        <v>No</v>
      </c>
    </row>
    <row r="413" spans="1:18" x14ac:dyDescent="0.2">
      <c r="A413" s="2" t="s">
        <v>2034</v>
      </c>
      <c r="B413" s="2" t="str">
        <f>TEXT(tbl_orders[[#This Row],[Order Date]],"mmm")</f>
        <v>Nov</v>
      </c>
      <c r="C413" s="2" t="str">
        <f>TEXT(tbl_orders[[#This Row],[Order Date]],"yyyy")</f>
        <v>2021</v>
      </c>
      <c r="D413" s="3">
        <v>44504</v>
      </c>
      <c r="E413" s="2" t="s">
        <v>2035</v>
      </c>
      <c r="F413" t="s">
        <v>4289</v>
      </c>
      <c r="G413" s="2">
        <v>6</v>
      </c>
      <c r="H413" s="2" t="str">
        <f>_xlfn.XLOOKUP(E413,'Customer Data'!$A$1:$A$1001,'Customer Data'!$B$1:$B$1001,,0)</f>
        <v>Harwilll Bishell</v>
      </c>
      <c r="I413" s="2" t="str">
        <f>IF(_xlfn.XLOOKUP(E413,'Customer Data'!$A$1:$A$1001,'Customer Data'!$C$1:$C$1001,,0)=0,"",_xlfn.XLOOKUP(E413,'Customer Data'!$A$1:$A$1001,'Customer Data'!$C$1:$C$1001,,0))</f>
        <v/>
      </c>
      <c r="J413" s="2" t="str">
        <f>_xlfn.XLOOKUP(E413,'Customer Data'!$A$1:$A$1001,'Customer Data'!$F$1:$F$1001,,0)</f>
        <v>United States</v>
      </c>
      <c r="K413" t="str">
        <f>INDEX('Product Data'!$A$1:$G$49,MATCH('Order Data'!$F413,'Product Data'!$A$1:$A$49,0),MATCH('Order Data'!K$1,'Product Data'!$A$1:$G$1,0))</f>
        <v>Lib</v>
      </c>
      <c r="L413" t="str">
        <f>INDEX('Product Data'!$A$1:$G$49,MATCH('Order Data'!$F413,'Product Data'!$A$1:$A$49,0),MATCH('Order Data'!L$1,'Product Data'!$A$1:$G$1,0))</f>
        <v>M</v>
      </c>
      <c r="M413" s="4">
        <f>INDEX('Product Data'!$A$1:$G$49,MATCH('Order Data'!$F413,'Product Data'!$A$1:$A$49,0),MATCH('Order Data'!M$1,'Product Data'!$A$1:$G$1,0))</f>
        <v>1</v>
      </c>
      <c r="N413" s="5">
        <f>INDEX('Product Data'!$A$1:$G$49,MATCH('Order Data'!$F413,'Product Data'!$A$1:$A$49,0),MATCH('Order Data'!N$1,'Product Data'!$A$1:$G$1,0))</f>
        <v>14.55</v>
      </c>
      <c r="O413" s="5">
        <f t="shared" si="18"/>
        <v>87.300000000000011</v>
      </c>
      <c r="P413" t="str">
        <f t="shared" si="19"/>
        <v>Liberica</v>
      </c>
      <c r="Q413" t="str">
        <f t="shared" si="20"/>
        <v>Medium</v>
      </c>
      <c r="R413" t="str">
        <f>_xlfn.XLOOKUP(tbl_orders[[#This Row],[Customer ID]],'Customer Data'!$A$1:$A$1001,'Customer Data'!$H$1:$H$1001,,0)</f>
        <v>Yes</v>
      </c>
    </row>
    <row r="414" spans="1:18" x14ac:dyDescent="0.2">
      <c r="A414" s="2" t="s">
        <v>2037</v>
      </c>
      <c r="B414" s="2" t="str">
        <f>TEXT(tbl_orders[[#This Row],[Order Date]],"mmm")</f>
        <v>Aug</v>
      </c>
      <c r="C414" s="2" t="str">
        <f>TEXT(tbl_orders[[#This Row],[Order Date]],"yyyy")</f>
        <v>2021</v>
      </c>
      <c r="D414" s="3">
        <v>44410</v>
      </c>
      <c r="E414" s="2" t="s">
        <v>2038</v>
      </c>
      <c r="F414" t="s">
        <v>4282</v>
      </c>
      <c r="G414" s="2">
        <v>5</v>
      </c>
      <c r="H414" s="2" t="str">
        <f>_xlfn.XLOOKUP(E414,'Customer Data'!$A$1:$A$1001,'Customer Data'!$B$1:$B$1001,,0)</f>
        <v>Freeland Missenden</v>
      </c>
      <c r="I414" s="2" t="str">
        <f>IF(_xlfn.XLOOKUP(E414,'Customer Data'!$A$1:$A$1001,'Customer Data'!$C$1:$C$1001,,0)=0,"",_xlfn.XLOOKUP(E414,'Customer Data'!$A$1:$A$1001,'Customer Data'!$C$1:$C$1001,,0))</f>
        <v/>
      </c>
      <c r="J414" s="2" t="str">
        <f>_xlfn.XLOOKUP(E414,'Customer Data'!$A$1:$A$1001,'Customer Data'!$F$1:$F$1001,,0)</f>
        <v>China</v>
      </c>
      <c r="K414" t="str">
        <f>INDEX('Product Data'!$A$1:$G$49,MATCH('Order Data'!$F414,'Product Data'!$A$1:$A$49,0),MATCH('Order Data'!K$1,'Product Data'!$A$1:$G$1,0))</f>
        <v>Ara</v>
      </c>
      <c r="L414" t="str">
        <f>INDEX('Product Data'!$A$1:$G$49,MATCH('Order Data'!$F414,'Product Data'!$A$1:$A$49,0),MATCH('Order Data'!L$1,'Product Data'!$A$1:$G$1,0))</f>
        <v>M</v>
      </c>
      <c r="M414" s="4">
        <f>INDEX('Product Data'!$A$1:$G$49,MATCH('Order Data'!$F414,'Product Data'!$A$1:$A$49,0),MATCH('Order Data'!M$1,'Product Data'!$A$1:$G$1,0))</f>
        <v>1</v>
      </c>
      <c r="N414" s="5">
        <f>INDEX('Product Data'!$A$1:$G$49,MATCH('Order Data'!$F414,'Product Data'!$A$1:$A$49,0),MATCH('Order Data'!N$1,'Product Data'!$A$1:$G$1,0))</f>
        <v>11.25</v>
      </c>
      <c r="O414" s="5">
        <f t="shared" si="18"/>
        <v>56.25</v>
      </c>
      <c r="P414" t="str">
        <f t="shared" si="19"/>
        <v>Arabica</v>
      </c>
      <c r="Q414" t="str">
        <f t="shared" si="20"/>
        <v>Medium</v>
      </c>
      <c r="R414" t="str">
        <f>_xlfn.XLOOKUP(tbl_orders[[#This Row],[Customer ID]],'Customer Data'!$A$1:$A$1001,'Customer Data'!$H$1:$H$1001,,0)</f>
        <v>Yes</v>
      </c>
    </row>
    <row r="415" spans="1:18" x14ac:dyDescent="0.2">
      <c r="A415" s="2" t="s">
        <v>2040</v>
      </c>
      <c r="B415" s="2" t="str">
        <f>TEXT(tbl_orders[[#This Row],[Order Date]],"mmm")</f>
        <v>Jan</v>
      </c>
      <c r="C415" s="2" t="str">
        <f>TEXT(tbl_orders[[#This Row],[Order Date]],"yyyy")</f>
        <v>2020</v>
      </c>
      <c r="D415" s="3">
        <v>43857</v>
      </c>
      <c r="E415" s="2" t="s">
        <v>2041</v>
      </c>
      <c r="F415" t="s">
        <v>4291</v>
      </c>
      <c r="G415" s="2">
        <v>1</v>
      </c>
      <c r="H415" s="2" t="str">
        <f>_xlfn.XLOOKUP(E415,'Customer Data'!$A$1:$A$1001,'Customer Data'!$B$1:$B$1001,,0)</f>
        <v>Waylan Springall</v>
      </c>
      <c r="I415" s="2" t="str">
        <f>IF(_xlfn.XLOOKUP(E415,'Customer Data'!$A$1:$A$1001,'Customer Data'!$C$1:$C$1001,,0)=0,"",_xlfn.XLOOKUP(E415,'Customer Data'!$A$1:$A$1001,'Customer Data'!$C$1:$C$1001,,0))</f>
        <v>wspringallbh@jugem.jp</v>
      </c>
      <c r="J415" s="2" t="str">
        <f>_xlfn.XLOOKUP(E415,'Customer Data'!$A$1:$A$1001,'Customer Data'!$F$1:$F$1001,,0)</f>
        <v>Brazil</v>
      </c>
      <c r="K415" t="str">
        <f>INDEX('Product Data'!$A$1:$G$49,MATCH('Order Data'!$F415,'Product Data'!$A$1:$A$49,0),MATCH('Order Data'!K$1,'Product Data'!$A$1:$G$1,0))</f>
        <v>Lib</v>
      </c>
      <c r="L415" t="str">
        <f>INDEX('Product Data'!$A$1:$G$49,MATCH('Order Data'!$F415,'Product Data'!$A$1:$A$49,0),MATCH('Order Data'!L$1,'Product Data'!$A$1:$G$1,0))</f>
        <v>L</v>
      </c>
      <c r="M415" s="4">
        <f>INDEX('Product Data'!$A$1:$G$49,MATCH('Order Data'!$F415,'Product Data'!$A$1:$A$49,0),MATCH('Order Data'!M$1,'Product Data'!$A$1:$G$1,0))</f>
        <v>2.5</v>
      </c>
      <c r="N415" s="5">
        <f>INDEX('Product Data'!$A$1:$G$49,MATCH('Order Data'!$F415,'Product Data'!$A$1:$A$49,0),MATCH('Order Data'!N$1,'Product Data'!$A$1:$G$1,0))</f>
        <v>36.454999999999998</v>
      </c>
      <c r="O415" s="5">
        <f t="shared" si="18"/>
        <v>36.454999999999998</v>
      </c>
      <c r="P415" t="str">
        <f t="shared" si="19"/>
        <v>Liberica</v>
      </c>
      <c r="Q415" t="str">
        <f t="shared" si="20"/>
        <v>Light</v>
      </c>
      <c r="R415" t="str">
        <f>_xlfn.XLOOKUP(tbl_orders[[#This Row],[Customer ID]],'Customer Data'!$A$1:$A$1001,'Customer Data'!$H$1:$H$1001,,0)</f>
        <v>Yes</v>
      </c>
    </row>
    <row r="416" spans="1:18" x14ac:dyDescent="0.2">
      <c r="A416" s="2" t="s">
        <v>2044</v>
      </c>
      <c r="B416" s="2" t="str">
        <f>TEXT(tbl_orders[[#This Row],[Order Date]],"mmm")</f>
        <v>Dec</v>
      </c>
      <c r="C416" s="2" t="str">
        <f>TEXT(tbl_orders[[#This Row],[Order Date]],"yyyy")</f>
        <v>2019</v>
      </c>
      <c r="D416" s="3">
        <v>43802</v>
      </c>
      <c r="E416" s="2" t="s">
        <v>2045</v>
      </c>
      <c r="F416" t="s">
        <v>4305</v>
      </c>
      <c r="G416" s="2">
        <v>3</v>
      </c>
      <c r="H416" s="2" t="str">
        <f>_xlfn.XLOOKUP(E416,'Customer Data'!$A$1:$A$1001,'Customer Data'!$B$1:$B$1001,,0)</f>
        <v>Kiri Avramow</v>
      </c>
      <c r="I416" s="2" t="str">
        <f>IF(_xlfn.XLOOKUP(E416,'Customer Data'!$A$1:$A$1001,'Customer Data'!$C$1:$C$1001,,0)=0,"",_xlfn.XLOOKUP(E416,'Customer Data'!$A$1:$A$1001,'Customer Data'!$C$1:$C$1001,,0))</f>
        <v/>
      </c>
      <c r="J416" s="2" t="str">
        <f>_xlfn.XLOOKUP(E416,'Customer Data'!$A$1:$A$1001,'Customer Data'!$F$1:$F$1001,,0)</f>
        <v>China</v>
      </c>
      <c r="K416" t="str">
        <f>INDEX('Product Data'!$A$1:$G$49,MATCH('Order Data'!$F416,'Product Data'!$A$1:$A$49,0),MATCH('Order Data'!K$1,'Product Data'!$A$1:$G$1,0))</f>
        <v>Rob</v>
      </c>
      <c r="L416" t="str">
        <f>INDEX('Product Data'!$A$1:$G$49,MATCH('Order Data'!$F416,'Product Data'!$A$1:$A$49,0),MATCH('Order Data'!L$1,'Product Data'!$A$1:$G$1,0))</f>
        <v>L</v>
      </c>
      <c r="M416" s="4">
        <f>INDEX('Product Data'!$A$1:$G$49,MATCH('Order Data'!$F416,'Product Data'!$A$1:$A$49,0),MATCH('Order Data'!M$1,'Product Data'!$A$1:$G$1,0))</f>
        <v>0.2</v>
      </c>
      <c r="N416" s="5">
        <f>INDEX('Product Data'!$A$1:$G$49,MATCH('Order Data'!$F416,'Product Data'!$A$1:$A$49,0),MATCH('Order Data'!N$1,'Product Data'!$A$1:$G$1,0))</f>
        <v>3.5849999999999995</v>
      </c>
      <c r="O416" s="5">
        <f t="shared" si="18"/>
        <v>10.754999999999999</v>
      </c>
      <c r="P416" t="str">
        <f t="shared" si="19"/>
        <v>Robusta</v>
      </c>
      <c r="Q416" t="str">
        <f t="shared" si="20"/>
        <v>Light</v>
      </c>
      <c r="R416" t="str">
        <f>_xlfn.XLOOKUP(tbl_orders[[#This Row],[Customer ID]],'Customer Data'!$A$1:$A$1001,'Customer Data'!$H$1:$H$1001,,0)</f>
        <v>Yes</v>
      </c>
    </row>
    <row r="417" spans="1:18" x14ac:dyDescent="0.2">
      <c r="A417" s="2" t="s">
        <v>2047</v>
      </c>
      <c r="B417" s="2" t="str">
        <f>TEXT(tbl_orders[[#This Row],[Order Date]],"mmm")</f>
        <v>Aug</v>
      </c>
      <c r="C417" s="2" t="str">
        <f>TEXT(tbl_orders[[#This Row],[Order Date]],"yyyy")</f>
        <v>2019</v>
      </c>
      <c r="D417" s="3">
        <v>43683</v>
      </c>
      <c r="E417" s="2" t="s">
        <v>2048</v>
      </c>
      <c r="F417" t="s">
        <v>4301</v>
      </c>
      <c r="G417" s="2">
        <v>3</v>
      </c>
      <c r="H417" s="2" t="str">
        <f>_xlfn.XLOOKUP(E417,'Customer Data'!$A$1:$A$1001,'Customer Data'!$B$1:$B$1001,,0)</f>
        <v>Gregg Hawkyens</v>
      </c>
      <c r="I417" s="2" t="str">
        <f>IF(_xlfn.XLOOKUP(E417,'Customer Data'!$A$1:$A$1001,'Customer Data'!$C$1:$C$1001,,0)=0,"",_xlfn.XLOOKUP(E417,'Customer Data'!$A$1:$A$1001,'Customer Data'!$C$1:$C$1001,,0))</f>
        <v>ghawkyensbj@census.gov</v>
      </c>
      <c r="J417" s="2" t="str">
        <f>_xlfn.XLOOKUP(E417,'Customer Data'!$A$1:$A$1001,'Customer Data'!$F$1:$F$1001,,0)</f>
        <v>China</v>
      </c>
      <c r="K417" t="str">
        <f>INDEX('Product Data'!$A$1:$G$49,MATCH('Order Data'!$F417,'Product Data'!$A$1:$A$49,0),MATCH('Order Data'!K$1,'Product Data'!$A$1:$G$1,0))</f>
        <v>Rob</v>
      </c>
      <c r="L417" t="str">
        <f>INDEX('Product Data'!$A$1:$G$49,MATCH('Order Data'!$F417,'Product Data'!$A$1:$A$49,0),MATCH('Order Data'!L$1,'Product Data'!$A$1:$G$1,0))</f>
        <v>M</v>
      </c>
      <c r="M417" s="4">
        <f>INDEX('Product Data'!$A$1:$G$49,MATCH('Order Data'!$F417,'Product Data'!$A$1:$A$49,0),MATCH('Order Data'!M$1,'Product Data'!$A$1:$G$1,0))</f>
        <v>0.2</v>
      </c>
      <c r="N417" s="5">
        <f>INDEX('Product Data'!$A$1:$G$49,MATCH('Order Data'!$F417,'Product Data'!$A$1:$A$49,0),MATCH('Order Data'!N$1,'Product Data'!$A$1:$G$1,0))</f>
        <v>2.9849999999999999</v>
      </c>
      <c r="O417" s="5">
        <f t="shared" si="18"/>
        <v>8.9550000000000001</v>
      </c>
      <c r="P417" t="str">
        <f t="shared" si="19"/>
        <v>Robusta</v>
      </c>
      <c r="Q417" t="str">
        <f t="shared" si="20"/>
        <v>Medium</v>
      </c>
      <c r="R417" t="str">
        <f>_xlfn.XLOOKUP(tbl_orders[[#This Row],[Customer ID]],'Customer Data'!$A$1:$A$1001,'Customer Data'!$H$1:$H$1001,,0)</f>
        <v>No</v>
      </c>
    </row>
    <row r="418" spans="1:18" x14ac:dyDescent="0.2">
      <c r="A418" s="2" t="s">
        <v>2051</v>
      </c>
      <c r="B418" s="2" t="str">
        <f>TEXT(tbl_orders[[#This Row],[Order Date]],"mmm")</f>
        <v>Mar</v>
      </c>
      <c r="C418" s="2" t="str">
        <f>TEXT(tbl_orders[[#This Row],[Order Date]],"yyyy")</f>
        <v>2020</v>
      </c>
      <c r="D418" s="3">
        <v>43901</v>
      </c>
      <c r="E418" s="2" t="s">
        <v>2052</v>
      </c>
      <c r="F418" t="s">
        <v>4307</v>
      </c>
      <c r="G418" s="2">
        <v>3</v>
      </c>
      <c r="H418" s="2" t="str">
        <f>_xlfn.XLOOKUP(E418,'Customer Data'!$A$1:$A$1001,'Customer Data'!$B$1:$B$1001,,0)</f>
        <v>Reggis Pracy</v>
      </c>
      <c r="I418" s="2" t="str">
        <f>IF(_xlfn.XLOOKUP(E418,'Customer Data'!$A$1:$A$1001,'Customer Data'!$C$1:$C$1001,,0)=0,"",_xlfn.XLOOKUP(E418,'Customer Data'!$A$1:$A$1001,'Customer Data'!$C$1:$C$1001,,0))</f>
        <v/>
      </c>
      <c r="J418" s="2" t="str">
        <f>_xlfn.XLOOKUP(E418,'Customer Data'!$A$1:$A$1001,'Customer Data'!$F$1:$F$1001,,0)</f>
        <v>United States</v>
      </c>
      <c r="K418" t="str">
        <f>INDEX('Product Data'!$A$1:$G$49,MATCH('Order Data'!$F418,'Product Data'!$A$1:$A$49,0),MATCH('Order Data'!K$1,'Product Data'!$A$1:$G$1,0))</f>
        <v>Ara</v>
      </c>
      <c r="L418" t="str">
        <f>INDEX('Product Data'!$A$1:$G$49,MATCH('Order Data'!$F418,'Product Data'!$A$1:$A$49,0),MATCH('Order Data'!L$1,'Product Data'!$A$1:$G$1,0))</f>
        <v>L</v>
      </c>
      <c r="M418" s="4">
        <f>INDEX('Product Data'!$A$1:$G$49,MATCH('Order Data'!$F418,'Product Data'!$A$1:$A$49,0),MATCH('Order Data'!M$1,'Product Data'!$A$1:$G$1,0))</f>
        <v>0.5</v>
      </c>
      <c r="N418" s="5">
        <f>INDEX('Product Data'!$A$1:$G$49,MATCH('Order Data'!$F418,'Product Data'!$A$1:$A$49,0),MATCH('Order Data'!N$1,'Product Data'!$A$1:$G$1,0))</f>
        <v>7.77</v>
      </c>
      <c r="O418" s="5">
        <f t="shared" si="18"/>
        <v>23.31</v>
      </c>
      <c r="P418" t="str">
        <f t="shared" si="19"/>
        <v>Arabica</v>
      </c>
      <c r="Q418" t="str">
        <f t="shared" si="20"/>
        <v>Light</v>
      </c>
      <c r="R418" t="str">
        <f>_xlfn.XLOOKUP(tbl_orders[[#This Row],[Customer ID]],'Customer Data'!$A$1:$A$1001,'Customer Data'!$H$1:$H$1001,,0)</f>
        <v>Yes</v>
      </c>
    </row>
    <row r="419" spans="1:18" x14ac:dyDescent="0.2">
      <c r="A419" s="2" t="s">
        <v>2054</v>
      </c>
      <c r="B419" s="2" t="str">
        <f>TEXT(tbl_orders[[#This Row],[Order Date]],"mmm")</f>
        <v>Sep</v>
      </c>
      <c r="C419" s="2" t="str">
        <f>TEXT(tbl_orders[[#This Row],[Order Date]],"yyyy")</f>
        <v>2021</v>
      </c>
      <c r="D419" s="3">
        <v>44457</v>
      </c>
      <c r="E419" s="2" t="s">
        <v>2055</v>
      </c>
      <c r="F419" t="s">
        <v>4309</v>
      </c>
      <c r="G419" s="2">
        <v>1</v>
      </c>
      <c r="H419" s="2" t="str">
        <f>_xlfn.XLOOKUP(E419,'Customer Data'!$A$1:$A$1001,'Customer Data'!$B$1:$B$1001,,0)</f>
        <v>Paula Denis</v>
      </c>
      <c r="I419" s="2" t="str">
        <f>IF(_xlfn.XLOOKUP(E419,'Customer Data'!$A$1:$A$1001,'Customer Data'!$C$1:$C$1001,,0)=0,"",_xlfn.XLOOKUP(E419,'Customer Data'!$A$1:$A$1001,'Customer Data'!$C$1:$C$1001,,0))</f>
        <v/>
      </c>
      <c r="J419" s="2" t="str">
        <f>_xlfn.XLOOKUP(E419,'Customer Data'!$A$1:$A$1001,'Customer Data'!$F$1:$F$1001,,0)</f>
        <v>Brazil</v>
      </c>
      <c r="K419" t="str">
        <f>INDEX('Product Data'!$A$1:$G$49,MATCH('Order Data'!$F419,'Product Data'!$A$1:$A$49,0),MATCH('Order Data'!K$1,'Product Data'!$A$1:$G$1,0))</f>
        <v>Ara</v>
      </c>
      <c r="L419" t="str">
        <f>INDEX('Product Data'!$A$1:$G$49,MATCH('Order Data'!$F419,'Product Data'!$A$1:$A$49,0),MATCH('Order Data'!L$1,'Product Data'!$A$1:$G$1,0))</f>
        <v>L</v>
      </c>
      <c r="M419" s="4">
        <f>INDEX('Product Data'!$A$1:$G$49,MATCH('Order Data'!$F419,'Product Data'!$A$1:$A$49,0),MATCH('Order Data'!M$1,'Product Data'!$A$1:$G$1,0))</f>
        <v>2.5</v>
      </c>
      <c r="N419" s="5">
        <f>INDEX('Product Data'!$A$1:$G$49,MATCH('Order Data'!$F419,'Product Data'!$A$1:$A$49,0),MATCH('Order Data'!N$1,'Product Data'!$A$1:$G$1,0))</f>
        <v>29.784999999999997</v>
      </c>
      <c r="O419" s="5">
        <f t="shared" si="18"/>
        <v>29.784999999999997</v>
      </c>
      <c r="P419" t="str">
        <f t="shared" si="19"/>
        <v>Arabica</v>
      </c>
      <c r="Q419" t="str">
        <f t="shared" si="20"/>
        <v>Light</v>
      </c>
      <c r="R419" t="str">
        <f>_xlfn.XLOOKUP(tbl_orders[[#This Row],[Customer ID]],'Customer Data'!$A$1:$A$1001,'Customer Data'!$H$1:$H$1001,,0)</f>
        <v>Yes</v>
      </c>
    </row>
    <row r="420" spans="1:18" x14ac:dyDescent="0.2">
      <c r="A420" s="2" t="s">
        <v>2057</v>
      </c>
      <c r="B420" s="2" t="str">
        <f>TEXT(tbl_orders[[#This Row],[Order Date]],"mmm")</f>
        <v>Nov</v>
      </c>
      <c r="C420" s="2" t="str">
        <f>TEXT(tbl_orders[[#This Row],[Order Date]],"yyyy")</f>
        <v>2020</v>
      </c>
      <c r="D420" s="3">
        <v>44142</v>
      </c>
      <c r="E420" s="2" t="s">
        <v>2058</v>
      </c>
      <c r="F420" t="s">
        <v>4309</v>
      </c>
      <c r="G420" s="2">
        <v>5</v>
      </c>
      <c r="H420" s="2" t="str">
        <f>_xlfn.XLOOKUP(E420,'Customer Data'!$A$1:$A$1001,'Customer Data'!$B$1:$B$1001,,0)</f>
        <v>Broderick McGilvra</v>
      </c>
      <c r="I420" s="2" t="str">
        <f>IF(_xlfn.XLOOKUP(E420,'Customer Data'!$A$1:$A$1001,'Customer Data'!$C$1:$C$1001,,0)=0,"",_xlfn.XLOOKUP(E420,'Customer Data'!$A$1:$A$1001,'Customer Data'!$C$1:$C$1001,,0))</f>
        <v>bmcgilvrabm@so-net.ne.jp</v>
      </c>
      <c r="J420" s="2" t="str">
        <f>_xlfn.XLOOKUP(E420,'Customer Data'!$A$1:$A$1001,'Customer Data'!$F$1:$F$1001,,0)</f>
        <v>China</v>
      </c>
      <c r="K420" t="str">
        <f>INDEX('Product Data'!$A$1:$G$49,MATCH('Order Data'!$F420,'Product Data'!$A$1:$A$49,0),MATCH('Order Data'!K$1,'Product Data'!$A$1:$G$1,0))</f>
        <v>Ara</v>
      </c>
      <c r="L420" t="str">
        <f>INDEX('Product Data'!$A$1:$G$49,MATCH('Order Data'!$F420,'Product Data'!$A$1:$A$49,0),MATCH('Order Data'!L$1,'Product Data'!$A$1:$G$1,0))</f>
        <v>L</v>
      </c>
      <c r="M420" s="4">
        <f>INDEX('Product Data'!$A$1:$G$49,MATCH('Order Data'!$F420,'Product Data'!$A$1:$A$49,0),MATCH('Order Data'!M$1,'Product Data'!$A$1:$G$1,0))</f>
        <v>2.5</v>
      </c>
      <c r="N420" s="5">
        <f>INDEX('Product Data'!$A$1:$G$49,MATCH('Order Data'!$F420,'Product Data'!$A$1:$A$49,0),MATCH('Order Data'!N$1,'Product Data'!$A$1:$G$1,0))</f>
        <v>29.784999999999997</v>
      </c>
      <c r="O420" s="5">
        <f t="shared" si="18"/>
        <v>148.92499999999998</v>
      </c>
      <c r="P420" t="str">
        <f t="shared" si="19"/>
        <v>Arabica</v>
      </c>
      <c r="Q420" t="str">
        <f t="shared" si="20"/>
        <v>Light</v>
      </c>
      <c r="R420" t="str">
        <f>_xlfn.XLOOKUP(tbl_orders[[#This Row],[Customer ID]],'Customer Data'!$A$1:$A$1001,'Customer Data'!$H$1:$H$1001,,0)</f>
        <v>Yes</v>
      </c>
    </row>
    <row r="421" spans="1:18" x14ac:dyDescent="0.2">
      <c r="A421" s="2" t="s">
        <v>2061</v>
      </c>
      <c r="B421" s="2" t="str">
        <f>TEXT(tbl_orders[[#This Row],[Order Date]],"mmm")</f>
        <v>Jun</v>
      </c>
      <c r="C421" s="2" t="str">
        <f>TEXT(tbl_orders[[#This Row],[Order Date]],"yyyy")</f>
        <v>2022</v>
      </c>
      <c r="D421" s="3">
        <v>44739</v>
      </c>
      <c r="E421" s="2" t="s">
        <v>2062</v>
      </c>
      <c r="F421" t="s">
        <v>4287</v>
      </c>
      <c r="G421" s="2">
        <v>2</v>
      </c>
      <c r="H421" s="2" t="str">
        <f>_xlfn.XLOOKUP(E421,'Customer Data'!$A$1:$A$1001,'Customer Data'!$B$1:$B$1001,,0)</f>
        <v>Annabella Danzey</v>
      </c>
      <c r="I421" s="2" t="str">
        <f>IF(_xlfn.XLOOKUP(E421,'Customer Data'!$A$1:$A$1001,'Customer Data'!$C$1:$C$1001,,0)=0,"",_xlfn.XLOOKUP(E421,'Customer Data'!$A$1:$A$1001,'Customer Data'!$C$1:$C$1001,,0))</f>
        <v>adanzeybn@github.com</v>
      </c>
      <c r="J421" s="2" t="str">
        <f>_xlfn.XLOOKUP(E421,'Customer Data'!$A$1:$A$1001,'Customer Data'!$F$1:$F$1001,,0)</f>
        <v>Brazil</v>
      </c>
      <c r="K421" t="str">
        <f>INDEX('Product Data'!$A$1:$G$49,MATCH('Order Data'!$F421,'Product Data'!$A$1:$A$49,0),MATCH('Order Data'!K$1,'Product Data'!$A$1:$G$1,0))</f>
        <v>Lib</v>
      </c>
      <c r="L421" t="str">
        <f>INDEX('Product Data'!$A$1:$G$49,MATCH('Order Data'!$F421,'Product Data'!$A$1:$A$49,0),MATCH('Order Data'!L$1,'Product Data'!$A$1:$G$1,0))</f>
        <v>M</v>
      </c>
      <c r="M421" s="4">
        <f>INDEX('Product Data'!$A$1:$G$49,MATCH('Order Data'!$F421,'Product Data'!$A$1:$A$49,0),MATCH('Order Data'!M$1,'Product Data'!$A$1:$G$1,0))</f>
        <v>0.5</v>
      </c>
      <c r="N421" s="5">
        <f>INDEX('Product Data'!$A$1:$G$49,MATCH('Order Data'!$F421,'Product Data'!$A$1:$A$49,0),MATCH('Order Data'!N$1,'Product Data'!$A$1:$G$1,0))</f>
        <v>8.73</v>
      </c>
      <c r="O421" s="5">
        <f t="shared" si="18"/>
        <v>17.46</v>
      </c>
      <c r="P421" t="str">
        <f t="shared" si="19"/>
        <v>Liberica</v>
      </c>
      <c r="Q421" t="str">
        <f t="shared" si="20"/>
        <v>Medium</v>
      </c>
      <c r="R421" t="str">
        <f>_xlfn.XLOOKUP(tbl_orders[[#This Row],[Customer ID]],'Customer Data'!$A$1:$A$1001,'Customer Data'!$H$1:$H$1001,,0)</f>
        <v>Yes</v>
      </c>
    </row>
    <row r="422" spans="1:18" x14ac:dyDescent="0.2">
      <c r="A422" s="2" t="s">
        <v>2065</v>
      </c>
      <c r="B422" s="2" t="str">
        <f>TEXT(tbl_orders[[#This Row],[Order Date]],"mmm")</f>
        <v>Feb</v>
      </c>
      <c r="C422" s="2" t="str">
        <f>TEXT(tbl_orders[[#This Row],[Order Date]],"yyyy")</f>
        <v>2020</v>
      </c>
      <c r="D422" s="3">
        <v>43866</v>
      </c>
      <c r="E422" s="2" t="s">
        <v>1886</v>
      </c>
      <c r="F422" t="s">
        <v>4296</v>
      </c>
      <c r="G422" s="2">
        <v>4</v>
      </c>
      <c r="H422" s="2" t="str">
        <f>_xlfn.XLOOKUP(E422,'Customer Data'!$A$1:$A$1001,'Customer Data'!$B$1:$B$1001,,0)</f>
        <v>Terri Farra</v>
      </c>
      <c r="I422" s="2" t="str">
        <f>IF(_xlfn.XLOOKUP(E422,'Customer Data'!$A$1:$A$1001,'Customer Data'!$C$1:$C$1001,,0)=0,"",_xlfn.XLOOKUP(E422,'Customer Data'!$A$1:$A$1001,'Customer Data'!$C$1:$C$1001,,0))</f>
        <v>tfarraac@behance.net</v>
      </c>
      <c r="J422" s="2" t="str">
        <f>_xlfn.XLOOKUP(E422,'Customer Data'!$A$1:$A$1001,'Customer Data'!$F$1:$F$1001,,0)</f>
        <v>China</v>
      </c>
      <c r="K422" t="str">
        <f>INDEX('Product Data'!$A$1:$G$49,MATCH('Order Data'!$F422,'Product Data'!$A$1:$A$49,0),MATCH('Order Data'!K$1,'Product Data'!$A$1:$G$1,0))</f>
        <v>Lib</v>
      </c>
      <c r="L422" t="str">
        <f>INDEX('Product Data'!$A$1:$G$49,MATCH('Order Data'!$F422,'Product Data'!$A$1:$A$49,0),MATCH('Order Data'!L$1,'Product Data'!$A$1:$G$1,0))</f>
        <v>D</v>
      </c>
      <c r="M422" s="4">
        <f>INDEX('Product Data'!$A$1:$G$49,MATCH('Order Data'!$F422,'Product Data'!$A$1:$A$49,0),MATCH('Order Data'!M$1,'Product Data'!$A$1:$G$1,0))</f>
        <v>0.5</v>
      </c>
      <c r="N422" s="5">
        <f>INDEX('Product Data'!$A$1:$G$49,MATCH('Order Data'!$F422,'Product Data'!$A$1:$A$49,0),MATCH('Order Data'!N$1,'Product Data'!$A$1:$G$1,0))</f>
        <v>7.77</v>
      </c>
      <c r="O422" s="5">
        <f t="shared" si="18"/>
        <v>31.08</v>
      </c>
      <c r="P422" t="str">
        <f t="shared" si="19"/>
        <v>Liberica</v>
      </c>
      <c r="Q422" t="str">
        <f t="shared" si="20"/>
        <v>Dark</v>
      </c>
      <c r="R422" t="str">
        <f>_xlfn.XLOOKUP(tbl_orders[[#This Row],[Customer ID]],'Customer Data'!$A$1:$A$1001,'Customer Data'!$H$1:$H$1001,,0)</f>
        <v>No</v>
      </c>
    </row>
    <row r="423" spans="1:18" x14ac:dyDescent="0.2">
      <c r="A423" s="2" t="s">
        <v>2065</v>
      </c>
      <c r="B423" s="2" t="str">
        <f>TEXT(tbl_orders[[#This Row],[Order Date]],"mmm")</f>
        <v>Feb</v>
      </c>
      <c r="C423" s="2" t="str">
        <f>TEXT(tbl_orders[[#This Row],[Order Date]],"yyyy")</f>
        <v>2020</v>
      </c>
      <c r="D423" s="3">
        <v>43866</v>
      </c>
      <c r="E423" s="2" t="s">
        <v>1886</v>
      </c>
      <c r="F423" t="s">
        <v>4295</v>
      </c>
      <c r="G423" s="2">
        <v>6</v>
      </c>
      <c r="H423" s="2" t="str">
        <f>_xlfn.XLOOKUP(E423,'Customer Data'!$A$1:$A$1001,'Customer Data'!$B$1:$B$1001,,0)</f>
        <v>Terri Farra</v>
      </c>
      <c r="I423" s="2" t="str">
        <f>IF(_xlfn.XLOOKUP(E423,'Customer Data'!$A$1:$A$1001,'Customer Data'!$C$1:$C$1001,,0)=0,"",_xlfn.XLOOKUP(E423,'Customer Data'!$A$1:$A$1001,'Customer Data'!$C$1:$C$1001,,0))</f>
        <v>tfarraac@behance.net</v>
      </c>
      <c r="J423" s="2" t="str">
        <f>_xlfn.XLOOKUP(E423,'Customer Data'!$A$1:$A$1001,'Customer Data'!$F$1:$F$1001,,0)</f>
        <v>China</v>
      </c>
      <c r="K423" t="str">
        <f>INDEX('Product Data'!$A$1:$G$49,MATCH('Order Data'!$F423,'Product Data'!$A$1:$A$49,0),MATCH('Order Data'!K$1,'Product Data'!$A$1:$G$1,0))</f>
        <v>Ara</v>
      </c>
      <c r="L423" t="str">
        <f>INDEX('Product Data'!$A$1:$G$49,MATCH('Order Data'!$F423,'Product Data'!$A$1:$A$49,0),MATCH('Order Data'!L$1,'Product Data'!$A$1:$G$1,0))</f>
        <v>D</v>
      </c>
      <c r="M423" s="4">
        <f>INDEX('Product Data'!$A$1:$G$49,MATCH('Order Data'!$F423,'Product Data'!$A$1:$A$49,0),MATCH('Order Data'!M$1,'Product Data'!$A$1:$G$1,0))</f>
        <v>2.5</v>
      </c>
      <c r="N423" s="5">
        <f>INDEX('Product Data'!$A$1:$G$49,MATCH('Order Data'!$F423,'Product Data'!$A$1:$A$49,0),MATCH('Order Data'!N$1,'Product Data'!$A$1:$G$1,0))</f>
        <v>22.884999999999998</v>
      </c>
      <c r="O423" s="5">
        <f t="shared" si="18"/>
        <v>137.31</v>
      </c>
      <c r="P423" t="str">
        <f t="shared" si="19"/>
        <v>Arabica</v>
      </c>
      <c r="Q423" t="str">
        <f t="shared" si="20"/>
        <v>Dark</v>
      </c>
      <c r="R423" t="str">
        <f>_xlfn.XLOOKUP(tbl_orders[[#This Row],[Customer ID]],'Customer Data'!$A$1:$A$1001,'Customer Data'!$H$1:$H$1001,,0)</f>
        <v>No</v>
      </c>
    </row>
    <row r="424" spans="1:18" x14ac:dyDescent="0.2">
      <c r="A424" s="2" t="s">
        <v>2072</v>
      </c>
      <c r="B424" s="2" t="str">
        <f>TEXT(tbl_orders[[#This Row],[Order Date]],"mmm")</f>
        <v>Feb</v>
      </c>
      <c r="C424" s="2" t="str">
        <f>TEXT(tbl_orders[[#This Row],[Order Date]],"yyyy")</f>
        <v>2020</v>
      </c>
      <c r="D424" s="3">
        <v>43868</v>
      </c>
      <c r="E424" s="2" t="s">
        <v>2073</v>
      </c>
      <c r="F424" t="s">
        <v>4285</v>
      </c>
      <c r="G424" s="2">
        <v>5</v>
      </c>
      <c r="H424" s="2" t="str">
        <f>_xlfn.XLOOKUP(E424,'Customer Data'!$A$1:$A$1001,'Customer Data'!$B$1:$B$1001,,0)</f>
        <v>Nevins Glowacz</v>
      </c>
      <c r="I424" s="2" t="str">
        <f>IF(_xlfn.XLOOKUP(E424,'Customer Data'!$A$1:$A$1001,'Customer Data'!$C$1:$C$1001,,0)=0,"",_xlfn.XLOOKUP(E424,'Customer Data'!$A$1:$A$1001,'Customer Data'!$C$1:$C$1001,,0))</f>
        <v/>
      </c>
      <c r="J424" s="2" t="str">
        <f>_xlfn.XLOOKUP(E424,'Customer Data'!$A$1:$A$1001,'Customer Data'!$F$1:$F$1001,,0)</f>
        <v>China</v>
      </c>
      <c r="K424" t="str">
        <f>INDEX('Product Data'!$A$1:$G$49,MATCH('Order Data'!$F424,'Product Data'!$A$1:$A$49,0),MATCH('Order Data'!K$1,'Product Data'!$A$1:$G$1,0))</f>
        <v>Ara</v>
      </c>
      <c r="L424" t="str">
        <f>INDEX('Product Data'!$A$1:$G$49,MATCH('Order Data'!$F424,'Product Data'!$A$1:$A$49,0),MATCH('Order Data'!L$1,'Product Data'!$A$1:$G$1,0))</f>
        <v>D</v>
      </c>
      <c r="M424" s="4">
        <f>INDEX('Product Data'!$A$1:$G$49,MATCH('Order Data'!$F424,'Product Data'!$A$1:$A$49,0),MATCH('Order Data'!M$1,'Product Data'!$A$1:$G$1,0))</f>
        <v>0.5</v>
      </c>
      <c r="N424" s="5">
        <f>INDEX('Product Data'!$A$1:$G$49,MATCH('Order Data'!$F424,'Product Data'!$A$1:$A$49,0),MATCH('Order Data'!N$1,'Product Data'!$A$1:$G$1,0))</f>
        <v>5.97</v>
      </c>
      <c r="O424" s="5">
        <f t="shared" si="18"/>
        <v>29.849999999999998</v>
      </c>
      <c r="P424" t="str">
        <f t="shared" si="19"/>
        <v>Arabica</v>
      </c>
      <c r="Q424" t="str">
        <f t="shared" si="20"/>
        <v>Dark</v>
      </c>
      <c r="R424" t="str">
        <f>_xlfn.XLOOKUP(tbl_orders[[#This Row],[Customer ID]],'Customer Data'!$A$1:$A$1001,'Customer Data'!$H$1:$H$1001,,0)</f>
        <v>No</v>
      </c>
    </row>
    <row r="425" spans="1:18" x14ac:dyDescent="0.2">
      <c r="A425" s="2" t="s">
        <v>2075</v>
      </c>
      <c r="B425" s="2" t="str">
        <f>TEXT(tbl_orders[[#This Row],[Order Date]],"mmm")</f>
        <v>Dec</v>
      </c>
      <c r="C425" s="2" t="str">
        <f>TEXT(tbl_orders[[#This Row],[Order Date]],"yyyy")</f>
        <v>2020</v>
      </c>
      <c r="D425" s="3">
        <v>44183</v>
      </c>
      <c r="E425" s="2" t="s">
        <v>2076</v>
      </c>
      <c r="F425" t="s">
        <v>4273</v>
      </c>
      <c r="G425" s="2">
        <v>3</v>
      </c>
      <c r="H425" s="2" t="str">
        <f>_xlfn.XLOOKUP(E425,'Customer Data'!$A$1:$A$1001,'Customer Data'!$B$1:$B$1001,,0)</f>
        <v>Adelice Isabell</v>
      </c>
      <c r="I425" s="2" t="str">
        <f>IF(_xlfn.XLOOKUP(E425,'Customer Data'!$A$1:$A$1001,'Customer Data'!$C$1:$C$1001,,0)=0,"",_xlfn.XLOOKUP(E425,'Customer Data'!$A$1:$A$1001,'Customer Data'!$C$1:$C$1001,,0))</f>
        <v/>
      </c>
      <c r="J425" s="2" t="str">
        <f>_xlfn.XLOOKUP(E425,'Customer Data'!$A$1:$A$1001,'Customer Data'!$F$1:$F$1001,,0)</f>
        <v>Brazil</v>
      </c>
      <c r="K425" t="str">
        <f>INDEX('Product Data'!$A$1:$G$49,MATCH('Order Data'!$F425,'Product Data'!$A$1:$A$49,0),MATCH('Order Data'!K$1,'Product Data'!$A$1:$G$1,0))</f>
        <v>Rob</v>
      </c>
      <c r="L425" t="str">
        <f>INDEX('Product Data'!$A$1:$G$49,MATCH('Order Data'!$F425,'Product Data'!$A$1:$A$49,0),MATCH('Order Data'!L$1,'Product Data'!$A$1:$G$1,0))</f>
        <v>M</v>
      </c>
      <c r="M425" s="4">
        <f>INDEX('Product Data'!$A$1:$G$49,MATCH('Order Data'!$F425,'Product Data'!$A$1:$A$49,0),MATCH('Order Data'!M$1,'Product Data'!$A$1:$G$1,0))</f>
        <v>0.5</v>
      </c>
      <c r="N425" s="5">
        <f>INDEX('Product Data'!$A$1:$G$49,MATCH('Order Data'!$F425,'Product Data'!$A$1:$A$49,0),MATCH('Order Data'!N$1,'Product Data'!$A$1:$G$1,0))</f>
        <v>5.97</v>
      </c>
      <c r="O425" s="5">
        <f t="shared" si="18"/>
        <v>17.91</v>
      </c>
      <c r="P425" t="str">
        <f t="shared" si="19"/>
        <v>Robusta</v>
      </c>
      <c r="Q425" t="str">
        <f t="shared" si="20"/>
        <v>Medium</v>
      </c>
      <c r="R425" t="str">
        <f>_xlfn.XLOOKUP(tbl_orders[[#This Row],[Customer ID]],'Customer Data'!$A$1:$A$1001,'Customer Data'!$H$1:$H$1001,,0)</f>
        <v>No</v>
      </c>
    </row>
    <row r="426" spans="1:18" x14ac:dyDescent="0.2">
      <c r="A426" s="2" t="s">
        <v>2078</v>
      </c>
      <c r="B426" s="2" t="str">
        <f>TEXT(tbl_orders[[#This Row],[Order Date]],"mmm")</f>
        <v>Aug</v>
      </c>
      <c r="C426" s="2" t="str">
        <f>TEXT(tbl_orders[[#This Row],[Order Date]],"yyyy")</f>
        <v>2021</v>
      </c>
      <c r="D426" s="3">
        <v>44431</v>
      </c>
      <c r="E426" s="2" t="s">
        <v>2079</v>
      </c>
      <c r="F426" t="s">
        <v>4303</v>
      </c>
      <c r="G426" s="2">
        <v>3</v>
      </c>
      <c r="H426" s="2" t="str">
        <f>_xlfn.XLOOKUP(E426,'Customer Data'!$A$1:$A$1001,'Customer Data'!$B$1:$B$1001,,0)</f>
        <v>Yulma Dombrell</v>
      </c>
      <c r="I426" s="2" t="str">
        <f>IF(_xlfn.XLOOKUP(E426,'Customer Data'!$A$1:$A$1001,'Customer Data'!$C$1:$C$1001,,0)=0,"",_xlfn.XLOOKUP(E426,'Customer Data'!$A$1:$A$1001,'Customer Data'!$C$1:$C$1001,,0))</f>
        <v>ydombrellbs@dedecms.com</v>
      </c>
      <c r="J426" s="2" t="str">
        <f>_xlfn.XLOOKUP(E426,'Customer Data'!$A$1:$A$1001,'Customer Data'!$F$1:$F$1001,,0)</f>
        <v>China</v>
      </c>
      <c r="K426" t="str">
        <f>INDEX('Product Data'!$A$1:$G$49,MATCH('Order Data'!$F426,'Product Data'!$A$1:$A$49,0),MATCH('Order Data'!K$1,'Product Data'!$A$1:$G$1,0))</f>
        <v>Exc</v>
      </c>
      <c r="L426" t="str">
        <f>INDEX('Product Data'!$A$1:$G$49,MATCH('Order Data'!$F426,'Product Data'!$A$1:$A$49,0),MATCH('Order Data'!L$1,'Product Data'!$A$1:$G$1,0))</f>
        <v>L</v>
      </c>
      <c r="M426" s="4">
        <f>INDEX('Product Data'!$A$1:$G$49,MATCH('Order Data'!$F426,'Product Data'!$A$1:$A$49,0),MATCH('Order Data'!M$1,'Product Data'!$A$1:$G$1,0))</f>
        <v>0.5</v>
      </c>
      <c r="N426" s="5">
        <f>INDEX('Product Data'!$A$1:$G$49,MATCH('Order Data'!$F426,'Product Data'!$A$1:$A$49,0),MATCH('Order Data'!N$1,'Product Data'!$A$1:$G$1,0))</f>
        <v>8.91</v>
      </c>
      <c r="O426" s="5">
        <f t="shared" si="18"/>
        <v>26.73</v>
      </c>
      <c r="P426" t="str">
        <f t="shared" si="19"/>
        <v>Excelsa</v>
      </c>
      <c r="Q426" t="str">
        <f t="shared" si="20"/>
        <v>Light</v>
      </c>
      <c r="R426" t="str">
        <f>_xlfn.XLOOKUP(tbl_orders[[#This Row],[Customer ID]],'Customer Data'!$A$1:$A$1001,'Customer Data'!$H$1:$H$1001,,0)</f>
        <v>Yes</v>
      </c>
    </row>
    <row r="427" spans="1:18" x14ac:dyDescent="0.2">
      <c r="A427" s="2" t="s">
        <v>2082</v>
      </c>
      <c r="B427" s="2" t="str">
        <f>TEXT(tbl_orders[[#This Row],[Order Date]],"mmm")</f>
        <v>Aug</v>
      </c>
      <c r="C427" s="2" t="str">
        <f>TEXT(tbl_orders[[#This Row],[Order Date]],"yyyy")</f>
        <v>2021</v>
      </c>
      <c r="D427" s="3">
        <v>44428</v>
      </c>
      <c r="E427" s="2" t="s">
        <v>2083</v>
      </c>
      <c r="F427" t="s">
        <v>4304</v>
      </c>
      <c r="G427" s="2">
        <v>2</v>
      </c>
      <c r="H427" s="2" t="str">
        <f>_xlfn.XLOOKUP(E427,'Customer Data'!$A$1:$A$1001,'Customer Data'!$B$1:$B$1001,,0)</f>
        <v>Alric Darth</v>
      </c>
      <c r="I427" s="2" t="str">
        <f>IF(_xlfn.XLOOKUP(E427,'Customer Data'!$A$1:$A$1001,'Customer Data'!$C$1:$C$1001,,0)=0,"",_xlfn.XLOOKUP(E427,'Customer Data'!$A$1:$A$1001,'Customer Data'!$C$1:$C$1001,,0))</f>
        <v>adarthbt@t.co</v>
      </c>
      <c r="J427" s="2" t="str">
        <f>_xlfn.XLOOKUP(E427,'Customer Data'!$A$1:$A$1001,'Customer Data'!$F$1:$F$1001,,0)</f>
        <v>United States</v>
      </c>
      <c r="K427" t="str">
        <f>INDEX('Product Data'!$A$1:$G$49,MATCH('Order Data'!$F427,'Product Data'!$A$1:$A$49,0),MATCH('Order Data'!K$1,'Product Data'!$A$1:$G$1,0))</f>
        <v>Rob</v>
      </c>
      <c r="L427" t="str">
        <f>INDEX('Product Data'!$A$1:$G$49,MATCH('Order Data'!$F427,'Product Data'!$A$1:$A$49,0),MATCH('Order Data'!L$1,'Product Data'!$A$1:$G$1,0))</f>
        <v>D</v>
      </c>
      <c r="M427" s="4">
        <f>INDEX('Product Data'!$A$1:$G$49,MATCH('Order Data'!$F427,'Product Data'!$A$1:$A$49,0),MATCH('Order Data'!M$1,'Product Data'!$A$1:$G$1,0))</f>
        <v>1</v>
      </c>
      <c r="N427" s="5">
        <f>INDEX('Product Data'!$A$1:$G$49,MATCH('Order Data'!$F427,'Product Data'!$A$1:$A$49,0),MATCH('Order Data'!N$1,'Product Data'!$A$1:$G$1,0))</f>
        <v>8.9499999999999993</v>
      </c>
      <c r="O427" s="5">
        <f t="shared" si="18"/>
        <v>17.899999999999999</v>
      </c>
      <c r="P427" t="str">
        <f t="shared" si="19"/>
        <v>Robusta</v>
      </c>
      <c r="Q427" t="str">
        <f t="shared" si="20"/>
        <v>Dark</v>
      </c>
      <c r="R427" t="str">
        <f>_xlfn.XLOOKUP(tbl_orders[[#This Row],[Customer ID]],'Customer Data'!$A$1:$A$1001,'Customer Data'!$H$1:$H$1001,,0)</f>
        <v>No</v>
      </c>
    </row>
    <row r="428" spans="1:18" x14ac:dyDescent="0.2">
      <c r="A428" s="2" t="s">
        <v>2086</v>
      </c>
      <c r="B428" s="2" t="str">
        <f>TEXT(tbl_orders[[#This Row],[Order Date]],"mmm")</f>
        <v>Apr</v>
      </c>
      <c r="C428" s="2" t="str">
        <f>TEXT(tbl_orders[[#This Row],[Order Date]],"yyyy")</f>
        <v>2019</v>
      </c>
      <c r="D428" s="3">
        <v>43556</v>
      </c>
      <c r="E428" s="2" t="s">
        <v>2087</v>
      </c>
      <c r="F428" t="s">
        <v>4305</v>
      </c>
      <c r="G428" s="2">
        <v>4</v>
      </c>
      <c r="H428" s="2" t="str">
        <f>_xlfn.XLOOKUP(E428,'Customer Data'!$A$1:$A$1001,'Customer Data'!$B$1:$B$1001,,0)</f>
        <v>Manuel Darrigoe</v>
      </c>
      <c r="I428" s="2" t="str">
        <f>IF(_xlfn.XLOOKUP(E428,'Customer Data'!$A$1:$A$1001,'Customer Data'!$C$1:$C$1001,,0)=0,"",_xlfn.XLOOKUP(E428,'Customer Data'!$A$1:$A$1001,'Customer Data'!$C$1:$C$1001,,0))</f>
        <v>mdarrigoebu@hud.gov</v>
      </c>
      <c r="J428" s="2" t="str">
        <f>_xlfn.XLOOKUP(E428,'Customer Data'!$A$1:$A$1001,'Customer Data'!$F$1:$F$1001,,0)</f>
        <v>Brazil</v>
      </c>
      <c r="K428" t="str">
        <f>INDEX('Product Data'!$A$1:$G$49,MATCH('Order Data'!$F428,'Product Data'!$A$1:$A$49,0),MATCH('Order Data'!K$1,'Product Data'!$A$1:$G$1,0))</f>
        <v>Rob</v>
      </c>
      <c r="L428" t="str">
        <f>INDEX('Product Data'!$A$1:$G$49,MATCH('Order Data'!$F428,'Product Data'!$A$1:$A$49,0),MATCH('Order Data'!L$1,'Product Data'!$A$1:$G$1,0))</f>
        <v>L</v>
      </c>
      <c r="M428" s="4">
        <f>INDEX('Product Data'!$A$1:$G$49,MATCH('Order Data'!$F428,'Product Data'!$A$1:$A$49,0),MATCH('Order Data'!M$1,'Product Data'!$A$1:$G$1,0))</f>
        <v>0.2</v>
      </c>
      <c r="N428" s="5">
        <f>INDEX('Product Data'!$A$1:$G$49,MATCH('Order Data'!$F428,'Product Data'!$A$1:$A$49,0),MATCH('Order Data'!N$1,'Product Data'!$A$1:$G$1,0))</f>
        <v>3.5849999999999995</v>
      </c>
      <c r="O428" s="5">
        <f t="shared" si="18"/>
        <v>14.339999999999998</v>
      </c>
      <c r="P428" t="str">
        <f t="shared" si="19"/>
        <v>Robusta</v>
      </c>
      <c r="Q428" t="str">
        <f t="shared" si="20"/>
        <v>Light</v>
      </c>
      <c r="R428" t="str">
        <f>_xlfn.XLOOKUP(tbl_orders[[#This Row],[Customer ID]],'Customer Data'!$A$1:$A$1001,'Customer Data'!$H$1:$H$1001,,0)</f>
        <v>Yes</v>
      </c>
    </row>
    <row r="429" spans="1:18" x14ac:dyDescent="0.2">
      <c r="A429" s="2" t="s">
        <v>2090</v>
      </c>
      <c r="B429" s="2" t="str">
        <f>TEXT(tbl_orders[[#This Row],[Order Date]],"mmm")</f>
        <v>Jan</v>
      </c>
      <c r="C429" s="2" t="str">
        <f>TEXT(tbl_orders[[#This Row],[Order Date]],"yyyy")</f>
        <v>2021</v>
      </c>
      <c r="D429" s="3">
        <v>44224</v>
      </c>
      <c r="E429" s="2" t="s">
        <v>2091</v>
      </c>
      <c r="F429" t="s">
        <v>4302</v>
      </c>
      <c r="G429" s="2">
        <v>3</v>
      </c>
      <c r="H429" s="2" t="str">
        <f>_xlfn.XLOOKUP(E429,'Customer Data'!$A$1:$A$1001,'Customer Data'!$B$1:$B$1001,,0)</f>
        <v>Kynthia Berick</v>
      </c>
      <c r="I429" s="2" t="str">
        <f>IF(_xlfn.XLOOKUP(E429,'Customer Data'!$A$1:$A$1001,'Customer Data'!$C$1:$C$1001,,0)=0,"",_xlfn.XLOOKUP(E429,'Customer Data'!$A$1:$A$1001,'Customer Data'!$C$1:$C$1001,,0))</f>
        <v/>
      </c>
      <c r="J429" s="2" t="str">
        <f>_xlfn.XLOOKUP(E429,'Customer Data'!$A$1:$A$1001,'Customer Data'!$F$1:$F$1001,,0)</f>
        <v>United States</v>
      </c>
      <c r="K429" t="str">
        <f>INDEX('Product Data'!$A$1:$G$49,MATCH('Order Data'!$F429,'Product Data'!$A$1:$A$49,0),MATCH('Order Data'!K$1,'Product Data'!$A$1:$G$1,0))</f>
        <v>Ara</v>
      </c>
      <c r="L429" t="str">
        <f>INDEX('Product Data'!$A$1:$G$49,MATCH('Order Data'!$F429,'Product Data'!$A$1:$A$49,0),MATCH('Order Data'!L$1,'Product Data'!$A$1:$G$1,0))</f>
        <v>M</v>
      </c>
      <c r="M429" s="4">
        <f>INDEX('Product Data'!$A$1:$G$49,MATCH('Order Data'!$F429,'Product Data'!$A$1:$A$49,0),MATCH('Order Data'!M$1,'Product Data'!$A$1:$G$1,0))</f>
        <v>2.5</v>
      </c>
      <c r="N429" s="5">
        <f>INDEX('Product Data'!$A$1:$G$49,MATCH('Order Data'!$F429,'Product Data'!$A$1:$A$49,0),MATCH('Order Data'!N$1,'Product Data'!$A$1:$G$1,0))</f>
        <v>25.874999999999996</v>
      </c>
      <c r="O429" s="5">
        <f t="shared" si="18"/>
        <v>77.624999999999986</v>
      </c>
      <c r="P429" t="str">
        <f t="shared" si="19"/>
        <v>Arabica</v>
      </c>
      <c r="Q429" t="str">
        <f t="shared" si="20"/>
        <v>Medium</v>
      </c>
      <c r="R429" t="str">
        <f>_xlfn.XLOOKUP(tbl_orders[[#This Row],[Customer ID]],'Customer Data'!$A$1:$A$1001,'Customer Data'!$H$1:$H$1001,,0)</f>
        <v>Yes</v>
      </c>
    </row>
    <row r="430" spans="1:18" x14ac:dyDescent="0.2">
      <c r="A430" s="2" t="s">
        <v>2093</v>
      </c>
      <c r="B430" s="2" t="str">
        <f>TEXT(tbl_orders[[#This Row],[Order Date]],"mmm")</f>
        <v>Oct</v>
      </c>
      <c r="C430" s="2" t="str">
        <f>TEXT(tbl_orders[[#This Row],[Order Date]],"yyyy")</f>
        <v>2019</v>
      </c>
      <c r="D430" s="3">
        <v>43759</v>
      </c>
      <c r="E430" s="2" t="s">
        <v>2094</v>
      </c>
      <c r="F430" t="s">
        <v>4306</v>
      </c>
      <c r="G430" s="2">
        <v>5</v>
      </c>
      <c r="H430" s="2" t="str">
        <f>_xlfn.XLOOKUP(E430,'Customer Data'!$A$1:$A$1001,'Customer Data'!$B$1:$B$1001,,0)</f>
        <v>Minetta Ackrill</v>
      </c>
      <c r="I430" s="2" t="str">
        <f>IF(_xlfn.XLOOKUP(E430,'Customer Data'!$A$1:$A$1001,'Customer Data'!$C$1:$C$1001,,0)=0,"",_xlfn.XLOOKUP(E430,'Customer Data'!$A$1:$A$1001,'Customer Data'!$C$1:$C$1001,,0))</f>
        <v>mackrillbw@bandcamp.com</v>
      </c>
      <c r="J430" s="2" t="str">
        <f>_xlfn.XLOOKUP(E430,'Customer Data'!$A$1:$A$1001,'Customer Data'!$F$1:$F$1001,,0)</f>
        <v>China</v>
      </c>
      <c r="K430" t="str">
        <f>INDEX('Product Data'!$A$1:$G$49,MATCH('Order Data'!$F430,'Product Data'!$A$1:$A$49,0),MATCH('Order Data'!K$1,'Product Data'!$A$1:$G$1,0))</f>
        <v>Rob</v>
      </c>
      <c r="L430" t="str">
        <f>INDEX('Product Data'!$A$1:$G$49,MATCH('Order Data'!$F430,'Product Data'!$A$1:$A$49,0),MATCH('Order Data'!L$1,'Product Data'!$A$1:$G$1,0))</f>
        <v>L</v>
      </c>
      <c r="M430" s="4">
        <f>INDEX('Product Data'!$A$1:$G$49,MATCH('Order Data'!$F430,'Product Data'!$A$1:$A$49,0),MATCH('Order Data'!M$1,'Product Data'!$A$1:$G$1,0))</f>
        <v>1</v>
      </c>
      <c r="N430" s="5">
        <f>INDEX('Product Data'!$A$1:$G$49,MATCH('Order Data'!$F430,'Product Data'!$A$1:$A$49,0),MATCH('Order Data'!N$1,'Product Data'!$A$1:$G$1,0))</f>
        <v>11.95</v>
      </c>
      <c r="O430" s="5">
        <f t="shared" si="18"/>
        <v>59.75</v>
      </c>
      <c r="P430" t="str">
        <f t="shared" si="19"/>
        <v>Robusta</v>
      </c>
      <c r="Q430" t="str">
        <f t="shared" si="20"/>
        <v>Light</v>
      </c>
      <c r="R430" t="str">
        <f>_xlfn.XLOOKUP(tbl_orders[[#This Row],[Customer ID]],'Customer Data'!$A$1:$A$1001,'Customer Data'!$H$1:$H$1001,,0)</f>
        <v>No</v>
      </c>
    </row>
    <row r="431" spans="1:18" x14ac:dyDescent="0.2">
      <c r="A431" s="2" t="s">
        <v>2097</v>
      </c>
      <c r="B431" s="2" t="str">
        <f>TEXT(tbl_orders[[#This Row],[Order Date]],"mmm")</f>
        <v>Jun</v>
      </c>
      <c r="C431" s="2" t="str">
        <f>TEXT(tbl_orders[[#This Row],[Order Date]],"yyyy")</f>
        <v>2021</v>
      </c>
      <c r="D431" s="3">
        <v>44367</v>
      </c>
      <c r="E431" s="2" t="s">
        <v>1886</v>
      </c>
      <c r="F431" t="s">
        <v>4267</v>
      </c>
      <c r="G431" s="2">
        <v>6</v>
      </c>
      <c r="H431" s="2" t="str">
        <f>_xlfn.XLOOKUP(E431,'Customer Data'!$A$1:$A$1001,'Customer Data'!$B$1:$B$1001,,0)</f>
        <v>Terri Farra</v>
      </c>
      <c r="I431" s="2" t="str">
        <f>IF(_xlfn.XLOOKUP(E431,'Customer Data'!$A$1:$A$1001,'Customer Data'!$C$1:$C$1001,,0)=0,"",_xlfn.XLOOKUP(E431,'Customer Data'!$A$1:$A$1001,'Customer Data'!$C$1:$C$1001,,0))</f>
        <v>tfarraac@behance.net</v>
      </c>
      <c r="J431" s="2" t="str">
        <f>_xlfn.XLOOKUP(E431,'Customer Data'!$A$1:$A$1001,'Customer Data'!$F$1:$F$1001,,0)</f>
        <v>China</v>
      </c>
      <c r="K431" t="str">
        <f>INDEX('Product Data'!$A$1:$G$49,MATCH('Order Data'!$F431,'Product Data'!$A$1:$A$49,0),MATCH('Order Data'!K$1,'Product Data'!$A$1:$G$1,0))</f>
        <v>Ara</v>
      </c>
      <c r="L431" t="str">
        <f>INDEX('Product Data'!$A$1:$G$49,MATCH('Order Data'!$F431,'Product Data'!$A$1:$A$49,0),MATCH('Order Data'!L$1,'Product Data'!$A$1:$G$1,0))</f>
        <v>L</v>
      </c>
      <c r="M431" s="4">
        <f>INDEX('Product Data'!$A$1:$G$49,MATCH('Order Data'!$F431,'Product Data'!$A$1:$A$49,0),MATCH('Order Data'!M$1,'Product Data'!$A$1:$G$1,0))</f>
        <v>1</v>
      </c>
      <c r="N431" s="5">
        <f>INDEX('Product Data'!$A$1:$G$49,MATCH('Order Data'!$F431,'Product Data'!$A$1:$A$49,0),MATCH('Order Data'!N$1,'Product Data'!$A$1:$G$1,0))</f>
        <v>12.95</v>
      </c>
      <c r="O431" s="5">
        <f t="shared" si="18"/>
        <v>77.699999999999989</v>
      </c>
      <c r="P431" t="str">
        <f t="shared" si="19"/>
        <v>Arabica</v>
      </c>
      <c r="Q431" t="str">
        <f t="shared" si="20"/>
        <v>Light</v>
      </c>
      <c r="R431" t="str">
        <f>_xlfn.XLOOKUP(tbl_orders[[#This Row],[Customer ID]],'Customer Data'!$A$1:$A$1001,'Customer Data'!$H$1:$H$1001,,0)</f>
        <v>No</v>
      </c>
    </row>
    <row r="432" spans="1:18" x14ac:dyDescent="0.2">
      <c r="A432" s="2" t="s">
        <v>2101</v>
      </c>
      <c r="B432" s="2" t="str">
        <f>TEXT(tbl_orders[[#This Row],[Order Date]],"mmm")</f>
        <v>Nov</v>
      </c>
      <c r="C432" s="2" t="str">
        <f>TEXT(tbl_orders[[#This Row],[Order Date]],"yyyy")</f>
        <v>2021</v>
      </c>
      <c r="D432" s="3">
        <v>44504</v>
      </c>
      <c r="E432" s="2" t="s">
        <v>2102</v>
      </c>
      <c r="F432" t="s">
        <v>4290</v>
      </c>
      <c r="G432" s="2">
        <v>2</v>
      </c>
      <c r="H432" s="2" t="str">
        <f>_xlfn.XLOOKUP(E432,'Customer Data'!$A$1:$A$1001,'Customer Data'!$B$1:$B$1001,,0)</f>
        <v>Melosa Kippen</v>
      </c>
      <c r="I432" s="2" t="str">
        <f>IF(_xlfn.XLOOKUP(E432,'Customer Data'!$A$1:$A$1001,'Customer Data'!$C$1:$C$1001,,0)=0,"",_xlfn.XLOOKUP(E432,'Customer Data'!$A$1:$A$1001,'Customer Data'!$C$1:$C$1001,,0))</f>
        <v>mkippenby@dion.ne.jp</v>
      </c>
      <c r="J432" s="2" t="str">
        <f>_xlfn.XLOOKUP(E432,'Customer Data'!$A$1:$A$1001,'Customer Data'!$F$1:$F$1001,,0)</f>
        <v>United States</v>
      </c>
      <c r="K432" t="str">
        <f>INDEX('Product Data'!$A$1:$G$49,MATCH('Order Data'!$F432,'Product Data'!$A$1:$A$49,0),MATCH('Order Data'!K$1,'Product Data'!$A$1:$G$1,0))</f>
        <v>Rob</v>
      </c>
      <c r="L432" t="str">
        <f>INDEX('Product Data'!$A$1:$G$49,MATCH('Order Data'!$F432,'Product Data'!$A$1:$A$49,0),MATCH('Order Data'!L$1,'Product Data'!$A$1:$G$1,0))</f>
        <v>D</v>
      </c>
      <c r="M432" s="4">
        <f>INDEX('Product Data'!$A$1:$G$49,MATCH('Order Data'!$F432,'Product Data'!$A$1:$A$49,0),MATCH('Order Data'!M$1,'Product Data'!$A$1:$G$1,0))</f>
        <v>0.2</v>
      </c>
      <c r="N432" s="5">
        <f>INDEX('Product Data'!$A$1:$G$49,MATCH('Order Data'!$F432,'Product Data'!$A$1:$A$49,0),MATCH('Order Data'!N$1,'Product Data'!$A$1:$G$1,0))</f>
        <v>2.6849999999999996</v>
      </c>
      <c r="O432" s="5">
        <f t="shared" si="18"/>
        <v>5.3699999999999992</v>
      </c>
      <c r="P432" t="str">
        <f t="shared" si="19"/>
        <v>Robusta</v>
      </c>
      <c r="Q432" t="str">
        <f t="shared" si="20"/>
        <v>Dark</v>
      </c>
      <c r="R432" t="str">
        <f>_xlfn.XLOOKUP(tbl_orders[[#This Row],[Customer ID]],'Customer Data'!$A$1:$A$1001,'Customer Data'!$H$1:$H$1001,,0)</f>
        <v>Yes</v>
      </c>
    </row>
    <row r="433" spans="1:18" x14ac:dyDescent="0.2">
      <c r="A433" s="2" t="s">
        <v>2105</v>
      </c>
      <c r="B433" s="2" t="str">
        <f>TEXT(tbl_orders[[#This Row],[Order Date]],"mmm")</f>
        <v>Apr</v>
      </c>
      <c r="C433" s="2" t="str">
        <f>TEXT(tbl_orders[[#This Row],[Order Date]],"yyyy")</f>
        <v>2021</v>
      </c>
      <c r="D433" s="3">
        <v>44291</v>
      </c>
      <c r="E433" s="2" t="s">
        <v>2106</v>
      </c>
      <c r="F433" t="s">
        <v>4312</v>
      </c>
      <c r="G433" s="2">
        <v>3</v>
      </c>
      <c r="H433" s="2" t="str">
        <f>_xlfn.XLOOKUP(E433,'Customer Data'!$A$1:$A$1001,'Customer Data'!$B$1:$B$1001,,0)</f>
        <v>Witty Ranson</v>
      </c>
      <c r="I433" s="2" t="str">
        <f>IF(_xlfn.XLOOKUP(E433,'Customer Data'!$A$1:$A$1001,'Customer Data'!$C$1:$C$1001,,0)=0,"",_xlfn.XLOOKUP(E433,'Customer Data'!$A$1:$A$1001,'Customer Data'!$C$1:$C$1001,,0))</f>
        <v>wransonbz@ted.com</v>
      </c>
      <c r="J433" s="2" t="str">
        <f>_xlfn.XLOOKUP(E433,'Customer Data'!$A$1:$A$1001,'Customer Data'!$F$1:$F$1001,,0)</f>
        <v>Brazil</v>
      </c>
      <c r="K433" t="str">
        <f>INDEX('Product Data'!$A$1:$G$49,MATCH('Order Data'!$F433,'Product Data'!$A$1:$A$49,0),MATCH('Order Data'!K$1,'Product Data'!$A$1:$G$1,0))</f>
        <v>Exc</v>
      </c>
      <c r="L433" t="str">
        <f>INDEX('Product Data'!$A$1:$G$49,MATCH('Order Data'!$F433,'Product Data'!$A$1:$A$49,0),MATCH('Order Data'!L$1,'Product Data'!$A$1:$G$1,0))</f>
        <v>D</v>
      </c>
      <c r="M433" s="4">
        <f>INDEX('Product Data'!$A$1:$G$49,MATCH('Order Data'!$F433,'Product Data'!$A$1:$A$49,0),MATCH('Order Data'!M$1,'Product Data'!$A$1:$G$1,0))</f>
        <v>2.5</v>
      </c>
      <c r="N433" s="5">
        <f>INDEX('Product Data'!$A$1:$G$49,MATCH('Order Data'!$F433,'Product Data'!$A$1:$A$49,0),MATCH('Order Data'!N$1,'Product Data'!$A$1:$G$1,0))</f>
        <v>27.945</v>
      </c>
      <c r="O433" s="5">
        <f t="shared" si="18"/>
        <v>83.835000000000008</v>
      </c>
      <c r="P433" t="str">
        <f t="shared" si="19"/>
        <v>Excelsa</v>
      </c>
      <c r="Q433" t="str">
        <f t="shared" si="20"/>
        <v>Dark</v>
      </c>
      <c r="R433" t="str">
        <f>_xlfn.XLOOKUP(tbl_orders[[#This Row],[Customer ID]],'Customer Data'!$A$1:$A$1001,'Customer Data'!$H$1:$H$1001,,0)</f>
        <v>Yes</v>
      </c>
    </row>
    <row r="434" spans="1:18" x14ac:dyDescent="0.2">
      <c r="A434" s="2" t="s">
        <v>2109</v>
      </c>
      <c r="B434" s="2" t="str">
        <f>TEXT(tbl_orders[[#This Row],[Order Date]],"mmm")</f>
        <v>Dec</v>
      </c>
      <c r="C434" s="2" t="str">
        <f>TEXT(tbl_orders[[#This Row],[Order Date]],"yyyy")</f>
        <v>2019</v>
      </c>
      <c r="D434" s="3">
        <v>43808</v>
      </c>
      <c r="E434" s="2" t="s">
        <v>2110</v>
      </c>
      <c r="F434" t="s">
        <v>4282</v>
      </c>
      <c r="G434" s="2">
        <v>2</v>
      </c>
      <c r="H434" s="2" t="str">
        <f>_xlfn.XLOOKUP(E434,'Customer Data'!$A$1:$A$1001,'Customer Data'!$B$1:$B$1001,,0)</f>
        <v>Rod Gowdie</v>
      </c>
      <c r="I434" s="2" t="str">
        <f>IF(_xlfn.XLOOKUP(E434,'Customer Data'!$A$1:$A$1001,'Customer Data'!$C$1:$C$1001,,0)=0,"",_xlfn.XLOOKUP(E434,'Customer Data'!$A$1:$A$1001,'Customer Data'!$C$1:$C$1001,,0))</f>
        <v/>
      </c>
      <c r="J434" s="2" t="str">
        <f>_xlfn.XLOOKUP(E434,'Customer Data'!$A$1:$A$1001,'Customer Data'!$F$1:$F$1001,,0)</f>
        <v>United States</v>
      </c>
      <c r="K434" t="str">
        <f>INDEX('Product Data'!$A$1:$G$49,MATCH('Order Data'!$F434,'Product Data'!$A$1:$A$49,0),MATCH('Order Data'!K$1,'Product Data'!$A$1:$G$1,0))</f>
        <v>Ara</v>
      </c>
      <c r="L434" t="str">
        <f>INDEX('Product Data'!$A$1:$G$49,MATCH('Order Data'!$F434,'Product Data'!$A$1:$A$49,0),MATCH('Order Data'!L$1,'Product Data'!$A$1:$G$1,0))</f>
        <v>M</v>
      </c>
      <c r="M434" s="4">
        <f>INDEX('Product Data'!$A$1:$G$49,MATCH('Order Data'!$F434,'Product Data'!$A$1:$A$49,0),MATCH('Order Data'!M$1,'Product Data'!$A$1:$G$1,0))</f>
        <v>1</v>
      </c>
      <c r="N434" s="5">
        <f>INDEX('Product Data'!$A$1:$G$49,MATCH('Order Data'!$F434,'Product Data'!$A$1:$A$49,0),MATCH('Order Data'!N$1,'Product Data'!$A$1:$G$1,0))</f>
        <v>11.25</v>
      </c>
      <c r="O434" s="5">
        <f t="shared" si="18"/>
        <v>22.5</v>
      </c>
      <c r="P434" t="str">
        <f t="shared" si="19"/>
        <v>Arabica</v>
      </c>
      <c r="Q434" t="str">
        <f t="shared" si="20"/>
        <v>Medium</v>
      </c>
      <c r="R434" t="str">
        <f>_xlfn.XLOOKUP(tbl_orders[[#This Row],[Customer ID]],'Customer Data'!$A$1:$A$1001,'Customer Data'!$H$1:$H$1001,,0)</f>
        <v>No</v>
      </c>
    </row>
    <row r="435" spans="1:18" x14ac:dyDescent="0.2">
      <c r="A435" s="2" t="s">
        <v>2112</v>
      </c>
      <c r="B435" s="2" t="str">
        <f>TEXT(tbl_orders[[#This Row],[Order Date]],"mmm")</f>
        <v>Jan</v>
      </c>
      <c r="C435" s="2" t="str">
        <f>TEXT(tbl_orders[[#This Row],[Order Date]],"yyyy")</f>
        <v>2022</v>
      </c>
      <c r="D435" s="3">
        <v>44563</v>
      </c>
      <c r="E435" s="2" t="s">
        <v>2113</v>
      </c>
      <c r="F435" t="s">
        <v>4308</v>
      </c>
      <c r="G435" s="2">
        <v>2</v>
      </c>
      <c r="H435" s="2" t="str">
        <f>_xlfn.XLOOKUP(E435,'Customer Data'!$A$1:$A$1001,'Customer Data'!$B$1:$B$1001,,0)</f>
        <v>Lemuel Rignold</v>
      </c>
      <c r="I435" s="2" t="str">
        <f>IF(_xlfn.XLOOKUP(E435,'Customer Data'!$A$1:$A$1001,'Customer Data'!$C$1:$C$1001,,0)=0,"",_xlfn.XLOOKUP(E435,'Customer Data'!$A$1:$A$1001,'Customer Data'!$C$1:$C$1001,,0))</f>
        <v>lrignoldc1@miibeian.gov.cn</v>
      </c>
      <c r="J435" s="2" t="str">
        <f>_xlfn.XLOOKUP(E435,'Customer Data'!$A$1:$A$1001,'Customer Data'!$F$1:$F$1001,,0)</f>
        <v>Brazil</v>
      </c>
      <c r="K435" t="str">
        <f>INDEX('Product Data'!$A$1:$G$49,MATCH('Order Data'!$F435,'Product Data'!$A$1:$A$49,0),MATCH('Order Data'!K$1,'Product Data'!$A$1:$G$1,0))</f>
        <v>Lib</v>
      </c>
      <c r="L435" t="str">
        <f>INDEX('Product Data'!$A$1:$G$49,MATCH('Order Data'!$F435,'Product Data'!$A$1:$A$49,0),MATCH('Order Data'!L$1,'Product Data'!$A$1:$G$1,0))</f>
        <v>M</v>
      </c>
      <c r="M435" s="4">
        <f>INDEX('Product Data'!$A$1:$G$49,MATCH('Order Data'!$F435,'Product Data'!$A$1:$A$49,0),MATCH('Order Data'!M$1,'Product Data'!$A$1:$G$1,0))</f>
        <v>2.5</v>
      </c>
      <c r="N435" s="5">
        <f>INDEX('Product Data'!$A$1:$G$49,MATCH('Order Data'!$F435,'Product Data'!$A$1:$A$49,0),MATCH('Order Data'!N$1,'Product Data'!$A$1:$G$1,0))</f>
        <v>33.464999999999996</v>
      </c>
      <c r="O435" s="5">
        <f t="shared" si="18"/>
        <v>66.929999999999993</v>
      </c>
      <c r="P435" t="str">
        <f t="shared" si="19"/>
        <v>Liberica</v>
      </c>
      <c r="Q435" t="str">
        <f t="shared" si="20"/>
        <v>Medium</v>
      </c>
      <c r="R435" t="str">
        <f>_xlfn.XLOOKUP(tbl_orders[[#This Row],[Customer ID]],'Customer Data'!$A$1:$A$1001,'Customer Data'!$H$1:$H$1001,,0)</f>
        <v>Yes</v>
      </c>
    </row>
    <row r="436" spans="1:18" x14ac:dyDescent="0.2">
      <c r="A436" s="2" t="s">
        <v>2116</v>
      </c>
      <c r="B436" s="2" t="str">
        <f>TEXT(tbl_orders[[#This Row],[Order Date]],"mmm")</f>
        <v>Dec</v>
      </c>
      <c r="C436" s="2" t="str">
        <f>TEXT(tbl_orders[[#This Row],[Order Date]],"yyyy")</f>
        <v>2019</v>
      </c>
      <c r="D436" s="3">
        <v>43807</v>
      </c>
      <c r="E436" s="2" t="s">
        <v>2117</v>
      </c>
      <c r="F436" t="s">
        <v>4282</v>
      </c>
      <c r="G436" s="2">
        <v>6</v>
      </c>
      <c r="H436" s="2" t="str">
        <f>_xlfn.XLOOKUP(E436,'Customer Data'!$A$1:$A$1001,'Customer Data'!$B$1:$B$1001,,0)</f>
        <v>Nevsa Fields</v>
      </c>
      <c r="I436" s="2" t="str">
        <f>IF(_xlfn.XLOOKUP(E436,'Customer Data'!$A$1:$A$1001,'Customer Data'!$C$1:$C$1001,,0)=0,"",_xlfn.XLOOKUP(E436,'Customer Data'!$A$1:$A$1001,'Customer Data'!$C$1:$C$1001,,0))</f>
        <v/>
      </c>
      <c r="J436" s="2" t="str">
        <f>_xlfn.XLOOKUP(E436,'Customer Data'!$A$1:$A$1001,'Customer Data'!$F$1:$F$1001,,0)</f>
        <v>United States</v>
      </c>
      <c r="K436" t="str">
        <f>INDEX('Product Data'!$A$1:$G$49,MATCH('Order Data'!$F436,'Product Data'!$A$1:$A$49,0),MATCH('Order Data'!K$1,'Product Data'!$A$1:$G$1,0))</f>
        <v>Ara</v>
      </c>
      <c r="L436" t="str">
        <f>INDEX('Product Data'!$A$1:$G$49,MATCH('Order Data'!$F436,'Product Data'!$A$1:$A$49,0),MATCH('Order Data'!L$1,'Product Data'!$A$1:$G$1,0))</f>
        <v>M</v>
      </c>
      <c r="M436" s="4">
        <f>INDEX('Product Data'!$A$1:$G$49,MATCH('Order Data'!$F436,'Product Data'!$A$1:$A$49,0),MATCH('Order Data'!M$1,'Product Data'!$A$1:$G$1,0))</f>
        <v>1</v>
      </c>
      <c r="N436" s="5">
        <f>INDEX('Product Data'!$A$1:$G$49,MATCH('Order Data'!$F436,'Product Data'!$A$1:$A$49,0),MATCH('Order Data'!N$1,'Product Data'!$A$1:$G$1,0))</f>
        <v>11.25</v>
      </c>
      <c r="O436" s="5">
        <f t="shared" si="18"/>
        <v>67.5</v>
      </c>
      <c r="P436" t="str">
        <f t="shared" si="19"/>
        <v>Arabica</v>
      </c>
      <c r="Q436" t="str">
        <f t="shared" si="20"/>
        <v>Medium</v>
      </c>
      <c r="R436" t="str">
        <f>_xlfn.XLOOKUP(tbl_orders[[#This Row],[Customer ID]],'Customer Data'!$A$1:$A$1001,'Customer Data'!$H$1:$H$1001,,0)</f>
        <v>No</v>
      </c>
    </row>
    <row r="437" spans="1:18" x14ac:dyDescent="0.2">
      <c r="A437" s="2" t="s">
        <v>2119</v>
      </c>
      <c r="B437" s="2" t="str">
        <f>TEXT(tbl_orders[[#This Row],[Order Date]],"mmm")</f>
        <v>Nov</v>
      </c>
      <c r="C437" s="2" t="str">
        <f>TEXT(tbl_orders[[#This Row],[Order Date]],"yyyy")</f>
        <v>2021</v>
      </c>
      <c r="D437" s="3">
        <v>44528</v>
      </c>
      <c r="E437" s="2" t="s">
        <v>2120</v>
      </c>
      <c r="F437" t="s">
        <v>4266</v>
      </c>
      <c r="G437" s="2">
        <v>1</v>
      </c>
      <c r="H437" s="2" t="str">
        <f>_xlfn.XLOOKUP(E437,'Customer Data'!$A$1:$A$1001,'Customer Data'!$B$1:$B$1001,,0)</f>
        <v>Chance Rowthorn</v>
      </c>
      <c r="I437" s="2" t="str">
        <f>IF(_xlfn.XLOOKUP(E437,'Customer Data'!$A$1:$A$1001,'Customer Data'!$C$1:$C$1001,,0)=0,"",_xlfn.XLOOKUP(E437,'Customer Data'!$A$1:$A$1001,'Customer Data'!$C$1:$C$1001,,0))</f>
        <v>crowthornc3@msn.com</v>
      </c>
      <c r="J437" s="2" t="str">
        <f>_xlfn.XLOOKUP(E437,'Customer Data'!$A$1:$A$1001,'Customer Data'!$F$1:$F$1001,,0)</f>
        <v>China</v>
      </c>
      <c r="K437" t="str">
        <f>INDEX('Product Data'!$A$1:$G$49,MATCH('Order Data'!$F437,'Product Data'!$A$1:$A$49,0),MATCH('Order Data'!K$1,'Product Data'!$A$1:$G$1,0))</f>
        <v>Exc</v>
      </c>
      <c r="L437" t="str">
        <f>INDEX('Product Data'!$A$1:$G$49,MATCH('Order Data'!$F437,'Product Data'!$A$1:$A$49,0),MATCH('Order Data'!L$1,'Product Data'!$A$1:$G$1,0))</f>
        <v>M</v>
      </c>
      <c r="M437" s="4">
        <f>INDEX('Product Data'!$A$1:$G$49,MATCH('Order Data'!$F437,'Product Data'!$A$1:$A$49,0),MATCH('Order Data'!M$1,'Product Data'!$A$1:$G$1,0))</f>
        <v>0.5</v>
      </c>
      <c r="N437" s="5">
        <f>INDEX('Product Data'!$A$1:$G$49,MATCH('Order Data'!$F437,'Product Data'!$A$1:$A$49,0),MATCH('Order Data'!N$1,'Product Data'!$A$1:$G$1,0))</f>
        <v>8.25</v>
      </c>
      <c r="O437" s="5">
        <f t="shared" si="18"/>
        <v>8.25</v>
      </c>
      <c r="P437" t="str">
        <f t="shared" si="19"/>
        <v>Excelsa</v>
      </c>
      <c r="Q437" t="str">
        <f t="shared" si="20"/>
        <v>Medium</v>
      </c>
      <c r="R437" t="str">
        <f>_xlfn.XLOOKUP(tbl_orders[[#This Row],[Customer ID]],'Customer Data'!$A$1:$A$1001,'Customer Data'!$H$1:$H$1001,,0)</f>
        <v>No</v>
      </c>
    </row>
    <row r="438" spans="1:18" x14ac:dyDescent="0.2">
      <c r="A438" s="2" t="s">
        <v>2123</v>
      </c>
      <c r="B438" s="2" t="str">
        <f>TEXT(tbl_orders[[#This Row],[Order Date]],"mmm")</f>
        <v>Mar</v>
      </c>
      <c r="C438" s="2" t="str">
        <f>TEXT(tbl_orders[[#This Row],[Order Date]],"yyyy")</f>
        <v>2022</v>
      </c>
      <c r="D438" s="3">
        <v>44631</v>
      </c>
      <c r="E438" s="2" t="s">
        <v>2124</v>
      </c>
      <c r="F438" t="s">
        <v>4272</v>
      </c>
      <c r="G438" s="2">
        <v>2</v>
      </c>
      <c r="H438" s="2" t="str">
        <f>_xlfn.XLOOKUP(E438,'Customer Data'!$A$1:$A$1001,'Customer Data'!$B$1:$B$1001,,0)</f>
        <v>Orly Ryland</v>
      </c>
      <c r="I438" s="2" t="str">
        <f>IF(_xlfn.XLOOKUP(E438,'Customer Data'!$A$1:$A$1001,'Customer Data'!$C$1:$C$1001,,0)=0,"",_xlfn.XLOOKUP(E438,'Customer Data'!$A$1:$A$1001,'Customer Data'!$C$1:$C$1001,,0))</f>
        <v>orylandc4@deviantart.com</v>
      </c>
      <c r="J438" s="2" t="str">
        <f>_xlfn.XLOOKUP(E438,'Customer Data'!$A$1:$A$1001,'Customer Data'!$F$1:$F$1001,,0)</f>
        <v>United States</v>
      </c>
      <c r="K438" t="str">
        <f>INDEX('Product Data'!$A$1:$G$49,MATCH('Order Data'!$F438,'Product Data'!$A$1:$A$49,0),MATCH('Order Data'!K$1,'Product Data'!$A$1:$G$1,0))</f>
        <v>Lib</v>
      </c>
      <c r="L438" t="str">
        <f>INDEX('Product Data'!$A$1:$G$49,MATCH('Order Data'!$F438,'Product Data'!$A$1:$A$49,0),MATCH('Order Data'!L$1,'Product Data'!$A$1:$G$1,0))</f>
        <v>L</v>
      </c>
      <c r="M438" s="4">
        <f>INDEX('Product Data'!$A$1:$G$49,MATCH('Order Data'!$F438,'Product Data'!$A$1:$A$49,0),MATCH('Order Data'!M$1,'Product Data'!$A$1:$G$1,0))</f>
        <v>0.2</v>
      </c>
      <c r="N438" s="5">
        <f>INDEX('Product Data'!$A$1:$G$49,MATCH('Order Data'!$F438,'Product Data'!$A$1:$A$49,0),MATCH('Order Data'!N$1,'Product Data'!$A$1:$G$1,0))</f>
        <v>4.7549999999999999</v>
      </c>
      <c r="O438" s="5">
        <f t="shared" si="18"/>
        <v>9.51</v>
      </c>
      <c r="P438" t="str">
        <f t="shared" si="19"/>
        <v>Liberica</v>
      </c>
      <c r="Q438" t="str">
        <f t="shared" si="20"/>
        <v>Light</v>
      </c>
      <c r="R438" t="str">
        <f>_xlfn.XLOOKUP(tbl_orders[[#This Row],[Customer ID]],'Customer Data'!$A$1:$A$1001,'Customer Data'!$H$1:$H$1001,,0)</f>
        <v>Yes</v>
      </c>
    </row>
    <row r="439" spans="1:18" x14ac:dyDescent="0.2">
      <c r="A439" s="2" t="s">
        <v>2127</v>
      </c>
      <c r="B439" s="2" t="str">
        <f>TEXT(tbl_orders[[#This Row],[Order Date]],"mmm")</f>
        <v>Jan</v>
      </c>
      <c r="C439" s="2" t="str">
        <f>TEXT(tbl_orders[[#This Row],[Order Date]],"yyyy")</f>
        <v>2021</v>
      </c>
      <c r="D439" s="3">
        <v>44213</v>
      </c>
      <c r="E439" s="2" t="s">
        <v>2128</v>
      </c>
      <c r="F439" t="s">
        <v>4292</v>
      </c>
      <c r="G439" s="2">
        <v>1</v>
      </c>
      <c r="H439" s="2" t="str">
        <f>_xlfn.XLOOKUP(E439,'Customer Data'!$A$1:$A$1001,'Customer Data'!$B$1:$B$1001,,0)</f>
        <v>Willabella Abramski</v>
      </c>
      <c r="I439" s="2" t="str">
        <f>IF(_xlfn.XLOOKUP(E439,'Customer Data'!$A$1:$A$1001,'Customer Data'!$C$1:$C$1001,,0)=0,"",_xlfn.XLOOKUP(E439,'Customer Data'!$A$1:$A$1001,'Customer Data'!$C$1:$C$1001,,0))</f>
        <v/>
      </c>
      <c r="J439" s="2" t="str">
        <f>_xlfn.XLOOKUP(E439,'Customer Data'!$A$1:$A$1001,'Customer Data'!$F$1:$F$1001,,0)</f>
        <v>United States</v>
      </c>
      <c r="K439" t="str">
        <f>INDEX('Product Data'!$A$1:$G$49,MATCH('Order Data'!$F439,'Product Data'!$A$1:$A$49,0),MATCH('Order Data'!K$1,'Product Data'!$A$1:$G$1,0))</f>
        <v>Lib</v>
      </c>
      <c r="L439" t="str">
        <f>INDEX('Product Data'!$A$1:$G$49,MATCH('Order Data'!$F439,'Product Data'!$A$1:$A$49,0),MATCH('Order Data'!L$1,'Product Data'!$A$1:$G$1,0))</f>
        <v>D</v>
      </c>
      <c r="M439" s="4">
        <f>INDEX('Product Data'!$A$1:$G$49,MATCH('Order Data'!$F439,'Product Data'!$A$1:$A$49,0),MATCH('Order Data'!M$1,'Product Data'!$A$1:$G$1,0))</f>
        <v>2.5</v>
      </c>
      <c r="N439" s="5">
        <f>INDEX('Product Data'!$A$1:$G$49,MATCH('Order Data'!$F439,'Product Data'!$A$1:$A$49,0),MATCH('Order Data'!N$1,'Product Data'!$A$1:$G$1,0))</f>
        <v>29.784999999999997</v>
      </c>
      <c r="O439" s="5">
        <f t="shared" si="18"/>
        <v>29.784999999999997</v>
      </c>
      <c r="P439" t="str">
        <f t="shared" si="19"/>
        <v>Liberica</v>
      </c>
      <c r="Q439" t="str">
        <f t="shared" si="20"/>
        <v>Dark</v>
      </c>
      <c r="R439" t="str">
        <f>_xlfn.XLOOKUP(tbl_orders[[#This Row],[Customer ID]],'Customer Data'!$A$1:$A$1001,'Customer Data'!$H$1:$H$1001,,0)</f>
        <v>No</v>
      </c>
    </row>
    <row r="440" spans="1:18" x14ac:dyDescent="0.2">
      <c r="A440" s="2" t="s">
        <v>2130</v>
      </c>
      <c r="B440" s="2" t="str">
        <f>TEXT(tbl_orders[[#This Row],[Order Date]],"mmm")</f>
        <v>Jan</v>
      </c>
      <c r="C440" s="2" t="str">
        <f>TEXT(tbl_orders[[#This Row],[Order Date]],"yyyy")</f>
        <v>2019</v>
      </c>
      <c r="D440" s="3">
        <v>43483</v>
      </c>
      <c r="E440" s="2" t="s">
        <v>2190</v>
      </c>
      <c r="F440" t="s">
        <v>4296</v>
      </c>
      <c r="G440" s="2">
        <v>2</v>
      </c>
      <c r="H440" s="2" t="str">
        <f>_xlfn.XLOOKUP(E440,'Customer Data'!$A$1:$A$1001,'Customer Data'!$B$1:$B$1001,,0)</f>
        <v>Morgen Seson</v>
      </c>
      <c r="I440" s="2" t="str">
        <f>IF(_xlfn.XLOOKUP(E440,'Customer Data'!$A$1:$A$1001,'Customer Data'!$C$1:$C$1001,,0)=0,"",_xlfn.XLOOKUP(E440,'Customer Data'!$A$1:$A$1001,'Customer Data'!$C$1:$C$1001,,0))</f>
        <v>msesonck@census.gov</v>
      </c>
      <c r="J440" s="2" t="str">
        <f>_xlfn.XLOOKUP(E440,'Customer Data'!$A$1:$A$1001,'Customer Data'!$F$1:$F$1001,,0)</f>
        <v>United States</v>
      </c>
      <c r="K440" t="str">
        <f>INDEX('Product Data'!$A$1:$G$49,MATCH('Order Data'!$F440,'Product Data'!$A$1:$A$49,0),MATCH('Order Data'!K$1,'Product Data'!$A$1:$G$1,0))</f>
        <v>Lib</v>
      </c>
      <c r="L440" t="str">
        <f>INDEX('Product Data'!$A$1:$G$49,MATCH('Order Data'!$F440,'Product Data'!$A$1:$A$49,0),MATCH('Order Data'!L$1,'Product Data'!$A$1:$G$1,0))</f>
        <v>D</v>
      </c>
      <c r="M440" s="4">
        <f>INDEX('Product Data'!$A$1:$G$49,MATCH('Order Data'!$F440,'Product Data'!$A$1:$A$49,0),MATCH('Order Data'!M$1,'Product Data'!$A$1:$G$1,0))</f>
        <v>0.5</v>
      </c>
      <c r="N440" s="5">
        <f>INDEX('Product Data'!$A$1:$G$49,MATCH('Order Data'!$F440,'Product Data'!$A$1:$A$49,0),MATCH('Order Data'!N$1,'Product Data'!$A$1:$G$1,0))</f>
        <v>7.77</v>
      </c>
      <c r="O440" s="5">
        <f t="shared" si="18"/>
        <v>15.54</v>
      </c>
      <c r="P440" t="str">
        <f t="shared" si="19"/>
        <v>Liberica</v>
      </c>
      <c r="Q440" t="str">
        <f t="shared" si="20"/>
        <v>Dark</v>
      </c>
      <c r="R440" t="str">
        <f>_xlfn.XLOOKUP(tbl_orders[[#This Row],[Customer ID]],'Customer Data'!$A$1:$A$1001,'Customer Data'!$H$1:$H$1001,,0)</f>
        <v>No</v>
      </c>
    </row>
    <row r="441" spans="1:18" x14ac:dyDescent="0.2">
      <c r="A441" s="2" t="s">
        <v>2134</v>
      </c>
      <c r="B441" s="2" t="str">
        <f>TEXT(tbl_orders[[#This Row],[Order Date]],"mmm")</f>
        <v>Apr</v>
      </c>
      <c r="C441" s="2" t="str">
        <f>TEXT(tbl_orders[[#This Row],[Order Date]],"yyyy")</f>
        <v>2019</v>
      </c>
      <c r="D441" s="3">
        <v>43562</v>
      </c>
      <c r="E441" s="2" t="s">
        <v>2135</v>
      </c>
      <c r="F441" t="s">
        <v>4303</v>
      </c>
      <c r="G441" s="2">
        <v>4</v>
      </c>
      <c r="H441" s="2" t="str">
        <f>_xlfn.XLOOKUP(E441,'Customer Data'!$A$1:$A$1001,'Customer Data'!$B$1:$B$1001,,0)</f>
        <v>Chickie Ragless</v>
      </c>
      <c r="I441" s="2" t="str">
        <f>IF(_xlfn.XLOOKUP(E441,'Customer Data'!$A$1:$A$1001,'Customer Data'!$C$1:$C$1001,,0)=0,"",_xlfn.XLOOKUP(E441,'Customer Data'!$A$1:$A$1001,'Customer Data'!$C$1:$C$1001,,0))</f>
        <v>craglessc7@webmd.com</v>
      </c>
      <c r="J441" s="2" t="str">
        <f>_xlfn.XLOOKUP(E441,'Customer Data'!$A$1:$A$1001,'Customer Data'!$F$1:$F$1001,,0)</f>
        <v>Brazil</v>
      </c>
      <c r="K441" t="str">
        <f>INDEX('Product Data'!$A$1:$G$49,MATCH('Order Data'!$F441,'Product Data'!$A$1:$A$49,0),MATCH('Order Data'!K$1,'Product Data'!$A$1:$G$1,0))</f>
        <v>Exc</v>
      </c>
      <c r="L441" t="str">
        <f>INDEX('Product Data'!$A$1:$G$49,MATCH('Order Data'!$F441,'Product Data'!$A$1:$A$49,0),MATCH('Order Data'!L$1,'Product Data'!$A$1:$G$1,0))</f>
        <v>L</v>
      </c>
      <c r="M441" s="4">
        <f>INDEX('Product Data'!$A$1:$G$49,MATCH('Order Data'!$F441,'Product Data'!$A$1:$A$49,0),MATCH('Order Data'!M$1,'Product Data'!$A$1:$G$1,0))</f>
        <v>0.5</v>
      </c>
      <c r="N441" s="5">
        <f>INDEX('Product Data'!$A$1:$G$49,MATCH('Order Data'!$F441,'Product Data'!$A$1:$A$49,0),MATCH('Order Data'!N$1,'Product Data'!$A$1:$G$1,0))</f>
        <v>8.91</v>
      </c>
      <c r="O441" s="5">
        <f t="shared" si="18"/>
        <v>35.64</v>
      </c>
      <c r="P441" t="str">
        <f t="shared" si="19"/>
        <v>Excelsa</v>
      </c>
      <c r="Q441" t="str">
        <f t="shared" si="20"/>
        <v>Light</v>
      </c>
      <c r="R441" t="str">
        <f>_xlfn.XLOOKUP(tbl_orders[[#This Row],[Customer ID]],'Customer Data'!$A$1:$A$1001,'Customer Data'!$H$1:$H$1001,,0)</f>
        <v>No</v>
      </c>
    </row>
    <row r="442" spans="1:18" x14ac:dyDescent="0.2">
      <c r="A442" s="2" t="s">
        <v>2138</v>
      </c>
      <c r="B442" s="2" t="str">
        <f>TEXT(tbl_orders[[#This Row],[Order Date]],"mmm")</f>
        <v>Feb</v>
      </c>
      <c r="C442" s="2" t="str">
        <f>TEXT(tbl_orders[[#This Row],[Order Date]],"yyyy")</f>
        <v>2021</v>
      </c>
      <c r="D442" s="3">
        <v>44230</v>
      </c>
      <c r="E442" s="2" t="s">
        <v>2139</v>
      </c>
      <c r="F442" t="s">
        <v>4302</v>
      </c>
      <c r="G442" s="2">
        <v>4</v>
      </c>
      <c r="H442" s="2" t="str">
        <f>_xlfn.XLOOKUP(E442,'Customer Data'!$A$1:$A$1001,'Customer Data'!$B$1:$B$1001,,0)</f>
        <v>Freda Hollows</v>
      </c>
      <c r="I442" s="2" t="str">
        <f>IF(_xlfn.XLOOKUP(E442,'Customer Data'!$A$1:$A$1001,'Customer Data'!$C$1:$C$1001,,0)=0,"",_xlfn.XLOOKUP(E442,'Customer Data'!$A$1:$A$1001,'Customer Data'!$C$1:$C$1001,,0))</f>
        <v>fhollowsc8@blogtalkradio.com</v>
      </c>
      <c r="J442" s="2" t="str">
        <f>_xlfn.XLOOKUP(E442,'Customer Data'!$A$1:$A$1001,'Customer Data'!$F$1:$F$1001,,0)</f>
        <v>United States</v>
      </c>
      <c r="K442" t="str">
        <f>INDEX('Product Data'!$A$1:$G$49,MATCH('Order Data'!$F442,'Product Data'!$A$1:$A$49,0),MATCH('Order Data'!K$1,'Product Data'!$A$1:$G$1,0))</f>
        <v>Ara</v>
      </c>
      <c r="L442" t="str">
        <f>INDEX('Product Data'!$A$1:$G$49,MATCH('Order Data'!$F442,'Product Data'!$A$1:$A$49,0),MATCH('Order Data'!L$1,'Product Data'!$A$1:$G$1,0))</f>
        <v>M</v>
      </c>
      <c r="M442" s="4">
        <f>INDEX('Product Data'!$A$1:$G$49,MATCH('Order Data'!$F442,'Product Data'!$A$1:$A$49,0),MATCH('Order Data'!M$1,'Product Data'!$A$1:$G$1,0))</f>
        <v>2.5</v>
      </c>
      <c r="N442" s="5">
        <f>INDEX('Product Data'!$A$1:$G$49,MATCH('Order Data'!$F442,'Product Data'!$A$1:$A$49,0),MATCH('Order Data'!N$1,'Product Data'!$A$1:$G$1,0))</f>
        <v>25.874999999999996</v>
      </c>
      <c r="O442" s="5">
        <f t="shared" si="18"/>
        <v>103.49999999999999</v>
      </c>
      <c r="P442" t="str">
        <f t="shared" si="19"/>
        <v>Arabica</v>
      </c>
      <c r="Q442" t="str">
        <f t="shared" si="20"/>
        <v>Medium</v>
      </c>
      <c r="R442" t="str">
        <f>_xlfn.XLOOKUP(tbl_orders[[#This Row],[Customer ID]],'Customer Data'!$A$1:$A$1001,'Customer Data'!$H$1:$H$1001,,0)</f>
        <v>Yes</v>
      </c>
    </row>
    <row r="443" spans="1:18" x14ac:dyDescent="0.2">
      <c r="A443" s="2" t="s">
        <v>2142</v>
      </c>
      <c r="B443" s="2" t="str">
        <f>TEXT(tbl_orders[[#This Row],[Order Date]],"mmm")</f>
        <v>Apr</v>
      </c>
      <c r="C443" s="2" t="str">
        <f>TEXT(tbl_orders[[#This Row],[Order Date]],"yyyy")</f>
        <v>2019</v>
      </c>
      <c r="D443" s="3">
        <v>43573</v>
      </c>
      <c r="E443" s="2" t="s">
        <v>2143</v>
      </c>
      <c r="F443" t="s">
        <v>4310</v>
      </c>
      <c r="G443" s="2">
        <v>3</v>
      </c>
      <c r="H443" s="2" t="str">
        <f>_xlfn.XLOOKUP(E443,'Customer Data'!$A$1:$A$1001,'Customer Data'!$B$1:$B$1001,,0)</f>
        <v>Livy Lathleiff</v>
      </c>
      <c r="I443" s="2" t="str">
        <f>IF(_xlfn.XLOOKUP(E443,'Customer Data'!$A$1:$A$1001,'Customer Data'!$C$1:$C$1001,,0)=0,"",_xlfn.XLOOKUP(E443,'Customer Data'!$A$1:$A$1001,'Customer Data'!$C$1:$C$1001,,0))</f>
        <v>llathleiffc9@nationalgeographic.com</v>
      </c>
      <c r="J443" s="2" t="str">
        <f>_xlfn.XLOOKUP(E443,'Customer Data'!$A$1:$A$1001,'Customer Data'!$F$1:$F$1001,,0)</f>
        <v>China</v>
      </c>
      <c r="K443" t="str">
        <f>INDEX('Product Data'!$A$1:$G$49,MATCH('Order Data'!$F443,'Product Data'!$A$1:$A$49,0),MATCH('Order Data'!K$1,'Product Data'!$A$1:$G$1,0))</f>
        <v>Exc</v>
      </c>
      <c r="L443" t="str">
        <f>INDEX('Product Data'!$A$1:$G$49,MATCH('Order Data'!$F443,'Product Data'!$A$1:$A$49,0),MATCH('Order Data'!L$1,'Product Data'!$A$1:$G$1,0))</f>
        <v>D</v>
      </c>
      <c r="M443" s="4">
        <f>INDEX('Product Data'!$A$1:$G$49,MATCH('Order Data'!$F443,'Product Data'!$A$1:$A$49,0),MATCH('Order Data'!M$1,'Product Data'!$A$1:$G$1,0))</f>
        <v>1</v>
      </c>
      <c r="N443" s="5">
        <f>INDEX('Product Data'!$A$1:$G$49,MATCH('Order Data'!$F443,'Product Data'!$A$1:$A$49,0),MATCH('Order Data'!N$1,'Product Data'!$A$1:$G$1,0))</f>
        <v>12.15</v>
      </c>
      <c r="O443" s="5">
        <f t="shared" si="18"/>
        <v>36.450000000000003</v>
      </c>
      <c r="P443" t="str">
        <f t="shared" si="19"/>
        <v>Excelsa</v>
      </c>
      <c r="Q443" t="str">
        <f t="shared" si="20"/>
        <v>Dark</v>
      </c>
      <c r="R443" t="str">
        <f>_xlfn.XLOOKUP(tbl_orders[[#This Row],[Customer ID]],'Customer Data'!$A$1:$A$1001,'Customer Data'!$H$1:$H$1001,,0)</f>
        <v>Yes</v>
      </c>
    </row>
    <row r="444" spans="1:18" x14ac:dyDescent="0.2">
      <c r="A444" s="2" t="s">
        <v>2146</v>
      </c>
      <c r="B444" s="2" t="str">
        <f>TEXT(tbl_orders[[#This Row],[Order Date]],"mmm")</f>
        <v>Jul</v>
      </c>
      <c r="C444" s="2" t="str">
        <f>TEXT(tbl_orders[[#This Row],[Order Date]],"yyyy")</f>
        <v>2021</v>
      </c>
      <c r="D444" s="3">
        <v>44384</v>
      </c>
      <c r="E444" s="2" t="s">
        <v>2147</v>
      </c>
      <c r="F444" t="s">
        <v>4300</v>
      </c>
      <c r="G444" s="2">
        <v>5</v>
      </c>
      <c r="H444" s="2" t="str">
        <f>_xlfn.XLOOKUP(E444,'Customer Data'!$A$1:$A$1001,'Customer Data'!$B$1:$B$1001,,0)</f>
        <v>Koralle Heads</v>
      </c>
      <c r="I444" s="2" t="str">
        <f>IF(_xlfn.XLOOKUP(E444,'Customer Data'!$A$1:$A$1001,'Customer Data'!$C$1:$C$1001,,0)=0,"",_xlfn.XLOOKUP(E444,'Customer Data'!$A$1:$A$1001,'Customer Data'!$C$1:$C$1001,,0))</f>
        <v>kheadsca@jalbum.net</v>
      </c>
      <c r="J444" s="2" t="str">
        <f>_xlfn.XLOOKUP(E444,'Customer Data'!$A$1:$A$1001,'Customer Data'!$F$1:$F$1001,,0)</f>
        <v>Brazil</v>
      </c>
      <c r="K444" t="str">
        <f>INDEX('Product Data'!$A$1:$G$49,MATCH('Order Data'!$F444,'Product Data'!$A$1:$A$49,0),MATCH('Order Data'!K$1,'Product Data'!$A$1:$G$1,0))</f>
        <v>Rob</v>
      </c>
      <c r="L444" t="str">
        <f>INDEX('Product Data'!$A$1:$G$49,MATCH('Order Data'!$F444,'Product Data'!$A$1:$A$49,0),MATCH('Order Data'!L$1,'Product Data'!$A$1:$G$1,0))</f>
        <v>L</v>
      </c>
      <c r="M444" s="4">
        <f>INDEX('Product Data'!$A$1:$G$49,MATCH('Order Data'!$F444,'Product Data'!$A$1:$A$49,0),MATCH('Order Data'!M$1,'Product Data'!$A$1:$G$1,0))</f>
        <v>0.5</v>
      </c>
      <c r="N444" s="5">
        <f>INDEX('Product Data'!$A$1:$G$49,MATCH('Order Data'!$F444,'Product Data'!$A$1:$A$49,0),MATCH('Order Data'!N$1,'Product Data'!$A$1:$G$1,0))</f>
        <v>7.169999999999999</v>
      </c>
      <c r="O444" s="5">
        <f t="shared" si="18"/>
        <v>35.849999999999994</v>
      </c>
      <c r="P444" t="str">
        <f t="shared" si="19"/>
        <v>Robusta</v>
      </c>
      <c r="Q444" t="str">
        <f t="shared" si="20"/>
        <v>Light</v>
      </c>
      <c r="R444" t="str">
        <f>_xlfn.XLOOKUP(tbl_orders[[#This Row],[Customer ID]],'Customer Data'!$A$1:$A$1001,'Customer Data'!$H$1:$H$1001,,0)</f>
        <v>No</v>
      </c>
    </row>
    <row r="445" spans="1:18" x14ac:dyDescent="0.2">
      <c r="A445" s="2" t="s">
        <v>2150</v>
      </c>
      <c r="B445" s="2" t="str">
        <f>TEXT(tbl_orders[[#This Row],[Order Date]],"mmm")</f>
        <v>Feb</v>
      </c>
      <c r="C445" s="2" t="str">
        <f>TEXT(tbl_orders[[#This Row],[Order Date]],"yyyy")</f>
        <v>2021</v>
      </c>
      <c r="D445" s="3">
        <v>44250</v>
      </c>
      <c r="E445" s="2" t="s">
        <v>2151</v>
      </c>
      <c r="F445" t="s">
        <v>4311</v>
      </c>
      <c r="G445" s="2">
        <v>5</v>
      </c>
      <c r="H445" s="2" t="str">
        <f>_xlfn.XLOOKUP(E445,'Customer Data'!$A$1:$A$1001,'Customer Data'!$B$1:$B$1001,,0)</f>
        <v>Theo Bowne</v>
      </c>
      <c r="I445" s="2" t="str">
        <f>IF(_xlfn.XLOOKUP(E445,'Customer Data'!$A$1:$A$1001,'Customer Data'!$C$1:$C$1001,,0)=0,"",_xlfn.XLOOKUP(E445,'Customer Data'!$A$1:$A$1001,'Customer Data'!$C$1:$C$1001,,0))</f>
        <v>tbownecb@unicef.org</v>
      </c>
      <c r="J445" s="2" t="str">
        <f>_xlfn.XLOOKUP(E445,'Customer Data'!$A$1:$A$1001,'Customer Data'!$F$1:$F$1001,,0)</f>
        <v>China</v>
      </c>
      <c r="K445" t="str">
        <f>INDEX('Product Data'!$A$1:$G$49,MATCH('Order Data'!$F445,'Product Data'!$A$1:$A$49,0),MATCH('Order Data'!K$1,'Product Data'!$A$1:$G$1,0))</f>
        <v>Exc</v>
      </c>
      <c r="L445" t="str">
        <f>INDEX('Product Data'!$A$1:$G$49,MATCH('Order Data'!$F445,'Product Data'!$A$1:$A$49,0),MATCH('Order Data'!L$1,'Product Data'!$A$1:$G$1,0))</f>
        <v>L</v>
      </c>
      <c r="M445" s="4">
        <f>INDEX('Product Data'!$A$1:$G$49,MATCH('Order Data'!$F445,'Product Data'!$A$1:$A$49,0),MATCH('Order Data'!M$1,'Product Data'!$A$1:$G$1,0))</f>
        <v>0.2</v>
      </c>
      <c r="N445" s="5">
        <f>INDEX('Product Data'!$A$1:$G$49,MATCH('Order Data'!$F445,'Product Data'!$A$1:$A$49,0),MATCH('Order Data'!N$1,'Product Data'!$A$1:$G$1,0))</f>
        <v>4.4550000000000001</v>
      </c>
      <c r="O445" s="5">
        <f t="shared" si="18"/>
        <v>22.274999999999999</v>
      </c>
      <c r="P445" t="str">
        <f t="shared" si="19"/>
        <v>Excelsa</v>
      </c>
      <c r="Q445" t="str">
        <f t="shared" si="20"/>
        <v>Light</v>
      </c>
      <c r="R445" t="str">
        <f>_xlfn.XLOOKUP(tbl_orders[[#This Row],[Customer ID]],'Customer Data'!$A$1:$A$1001,'Customer Data'!$H$1:$H$1001,,0)</f>
        <v>Yes</v>
      </c>
    </row>
    <row r="446" spans="1:18" x14ac:dyDescent="0.2">
      <c r="A446" s="2" t="s">
        <v>2154</v>
      </c>
      <c r="B446" s="2" t="str">
        <f>TEXT(tbl_orders[[#This Row],[Order Date]],"mmm")</f>
        <v>Aug</v>
      </c>
      <c r="C446" s="2" t="str">
        <f>TEXT(tbl_orders[[#This Row],[Order Date]],"yyyy")</f>
        <v>2021</v>
      </c>
      <c r="D446" s="3">
        <v>44418</v>
      </c>
      <c r="E446" s="2" t="s">
        <v>2155</v>
      </c>
      <c r="F446" t="s">
        <v>4283</v>
      </c>
      <c r="G446" s="2">
        <v>6</v>
      </c>
      <c r="H446" s="2" t="str">
        <f>_xlfn.XLOOKUP(E446,'Customer Data'!$A$1:$A$1001,'Customer Data'!$B$1:$B$1001,,0)</f>
        <v>Rasia Jacquemard</v>
      </c>
      <c r="I446" s="2" t="str">
        <f>IF(_xlfn.XLOOKUP(E446,'Customer Data'!$A$1:$A$1001,'Customer Data'!$C$1:$C$1001,,0)=0,"",_xlfn.XLOOKUP(E446,'Customer Data'!$A$1:$A$1001,'Customer Data'!$C$1:$C$1001,,0))</f>
        <v>rjacquemardcc@acquirethisname.com</v>
      </c>
      <c r="J446" s="2" t="str">
        <f>_xlfn.XLOOKUP(E446,'Customer Data'!$A$1:$A$1001,'Customer Data'!$F$1:$F$1001,,0)</f>
        <v>Brazil</v>
      </c>
      <c r="K446" t="str">
        <f>INDEX('Product Data'!$A$1:$G$49,MATCH('Order Data'!$F446,'Product Data'!$A$1:$A$49,0),MATCH('Order Data'!K$1,'Product Data'!$A$1:$G$1,0))</f>
        <v>Exc</v>
      </c>
      <c r="L446" t="str">
        <f>INDEX('Product Data'!$A$1:$G$49,MATCH('Order Data'!$F446,'Product Data'!$A$1:$A$49,0),MATCH('Order Data'!L$1,'Product Data'!$A$1:$G$1,0))</f>
        <v>M</v>
      </c>
      <c r="M446" s="4">
        <f>INDEX('Product Data'!$A$1:$G$49,MATCH('Order Data'!$F446,'Product Data'!$A$1:$A$49,0),MATCH('Order Data'!M$1,'Product Data'!$A$1:$G$1,0))</f>
        <v>0.2</v>
      </c>
      <c r="N446" s="5">
        <f>INDEX('Product Data'!$A$1:$G$49,MATCH('Order Data'!$F446,'Product Data'!$A$1:$A$49,0),MATCH('Order Data'!N$1,'Product Data'!$A$1:$G$1,0))</f>
        <v>4.125</v>
      </c>
      <c r="O446" s="5">
        <f t="shared" si="18"/>
        <v>24.75</v>
      </c>
      <c r="P446" t="str">
        <f t="shared" si="19"/>
        <v>Excelsa</v>
      </c>
      <c r="Q446" t="str">
        <f t="shared" si="20"/>
        <v>Medium</v>
      </c>
      <c r="R446" t="str">
        <f>_xlfn.XLOOKUP(tbl_orders[[#This Row],[Customer ID]],'Customer Data'!$A$1:$A$1001,'Customer Data'!$H$1:$H$1001,,0)</f>
        <v>No</v>
      </c>
    </row>
    <row r="447" spans="1:18" x14ac:dyDescent="0.2">
      <c r="A447" s="2" t="s">
        <v>2159</v>
      </c>
      <c r="B447" s="2" t="str">
        <f>TEXT(tbl_orders[[#This Row],[Order Date]],"mmm")</f>
        <v>Nov</v>
      </c>
      <c r="C447" s="2" t="str">
        <f>TEXT(tbl_orders[[#This Row],[Order Date]],"yyyy")</f>
        <v>2019</v>
      </c>
      <c r="D447" s="3">
        <v>43784</v>
      </c>
      <c r="E447" s="2" t="s">
        <v>2160</v>
      </c>
      <c r="F447" t="s">
        <v>4308</v>
      </c>
      <c r="G447" s="2">
        <v>2</v>
      </c>
      <c r="H447" s="2" t="str">
        <f>_xlfn.XLOOKUP(E447,'Customer Data'!$A$1:$A$1001,'Customer Data'!$B$1:$B$1001,,0)</f>
        <v>Kizzie Warman</v>
      </c>
      <c r="I447" s="2" t="str">
        <f>IF(_xlfn.XLOOKUP(E447,'Customer Data'!$A$1:$A$1001,'Customer Data'!$C$1:$C$1001,,0)=0,"",_xlfn.XLOOKUP(E447,'Customer Data'!$A$1:$A$1001,'Customer Data'!$C$1:$C$1001,,0))</f>
        <v>kwarmancd@printfriendly.com</v>
      </c>
      <c r="J447" s="2" t="str">
        <f>_xlfn.XLOOKUP(E447,'Customer Data'!$A$1:$A$1001,'Customer Data'!$F$1:$F$1001,,0)</f>
        <v>China</v>
      </c>
      <c r="K447" t="str">
        <f>INDEX('Product Data'!$A$1:$G$49,MATCH('Order Data'!$F447,'Product Data'!$A$1:$A$49,0),MATCH('Order Data'!K$1,'Product Data'!$A$1:$G$1,0))</f>
        <v>Lib</v>
      </c>
      <c r="L447" t="str">
        <f>INDEX('Product Data'!$A$1:$G$49,MATCH('Order Data'!$F447,'Product Data'!$A$1:$A$49,0),MATCH('Order Data'!L$1,'Product Data'!$A$1:$G$1,0))</f>
        <v>M</v>
      </c>
      <c r="M447" s="4">
        <f>INDEX('Product Data'!$A$1:$G$49,MATCH('Order Data'!$F447,'Product Data'!$A$1:$A$49,0),MATCH('Order Data'!M$1,'Product Data'!$A$1:$G$1,0))</f>
        <v>2.5</v>
      </c>
      <c r="N447" s="5">
        <f>INDEX('Product Data'!$A$1:$G$49,MATCH('Order Data'!$F447,'Product Data'!$A$1:$A$49,0),MATCH('Order Data'!N$1,'Product Data'!$A$1:$G$1,0))</f>
        <v>33.464999999999996</v>
      </c>
      <c r="O447" s="5">
        <f t="shared" si="18"/>
        <v>66.929999999999993</v>
      </c>
      <c r="P447" t="str">
        <f t="shared" si="19"/>
        <v>Liberica</v>
      </c>
      <c r="Q447" t="str">
        <f t="shared" si="20"/>
        <v>Medium</v>
      </c>
      <c r="R447" t="str">
        <f>_xlfn.XLOOKUP(tbl_orders[[#This Row],[Customer ID]],'Customer Data'!$A$1:$A$1001,'Customer Data'!$H$1:$H$1001,,0)</f>
        <v>Yes</v>
      </c>
    </row>
    <row r="448" spans="1:18" x14ac:dyDescent="0.2">
      <c r="A448" s="2" t="s">
        <v>2163</v>
      </c>
      <c r="B448" s="2" t="str">
        <f>TEXT(tbl_orders[[#This Row],[Order Date]],"mmm")</f>
        <v>Dec</v>
      </c>
      <c r="C448" s="2" t="str">
        <f>TEXT(tbl_orders[[#This Row],[Order Date]],"yyyy")</f>
        <v>2019</v>
      </c>
      <c r="D448" s="3">
        <v>43816</v>
      </c>
      <c r="E448" s="2" t="s">
        <v>2164</v>
      </c>
      <c r="F448" t="s">
        <v>4287</v>
      </c>
      <c r="G448" s="2">
        <v>1</v>
      </c>
      <c r="H448" s="2" t="str">
        <f>_xlfn.XLOOKUP(E448,'Customer Data'!$A$1:$A$1001,'Customer Data'!$B$1:$B$1001,,0)</f>
        <v>Wain Cholomin</v>
      </c>
      <c r="I448" s="2" t="str">
        <f>IF(_xlfn.XLOOKUP(E448,'Customer Data'!$A$1:$A$1001,'Customer Data'!$C$1:$C$1001,,0)=0,"",_xlfn.XLOOKUP(E448,'Customer Data'!$A$1:$A$1001,'Customer Data'!$C$1:$C$1001,,0))</f>
        <v>wcholomince@about.com</v>
      </c>
      <c r="J448" s="2" t="str">
        <f>_xlfn.XLOOKUP(E448,'Customer Data'!$A$1:$A$1001,'Customer Data'!$F$1:$F$1001,,0)</f>
        <v>China</v>
      </c>
      <c r="K448" t="str">
        <f>INDEX('Product Data'!$A$1:$G$49,MATCH('Order Data'!$F448,'Product Data'!$A$1:$A$49,0),MATCH('Order Data'!K$1,'Product Data'!$A$1:$G$1,0))</f>
        <v>Lib</v>
      </c>
      <c r="L448" t="str">
        <f>INDEX('Product Data'!$A$1:$G$49,MATCH('Order Data'!$F448,'Product Data'!$A$1:$A$49,0),MATCH('Order Data'!L$1,'Product Data'!$A$1:$G$1,0))</f>
        <v>M</v>
      </c>
      <c r="M448" s="4">
        <f>INDEX('Product Data'!$A$1:$G$49,MATCH('Order Data'!$F448,'Product Data'!$A$1:$A$49,0),MATCH('Order Data'!M$1,'Product Data'!$A$1:$G$1,0))</f>
        <v>0.5</v>
      </c>
      <c r="N448" s="5">
        <f>INDEX('Product Data'!$A$1:$G$49,MATCH('Order Data'!$F448,'Product Data'!$A$1:$A$49,0),MATCH('Order Data'!N$1,'Product Data'!$A$1:$G$1,0))</f>
        <v>8.73</v>
      </c>
      <c r="O448" s="5">
        <f t="shared" si="18"/>
        <v>8.73</v>
      </c>
      <c r="P448" t="str">
        <f t="shared" si="19"/>
        <v>Liberica</v>
      </c>
      <c r="Q448" t="str">
        <f t="shared" si="20"/>
        <v>Medium</v>
      </c>
      <c r="R448" t="str">
        <f>_xlfn.XLOOKUP(tbl_orders[[#This Row],[Customer ID]],'Customer Data'!$A$1:$A$1001,'Customer Data'!$H$1:$H$1001,,0)</f>
        <v>Yes</v>
      </c>
    </row>
    <row r="449" spans="1:18" x14ac:dyDescent="0.2">
      <c r="A449" s="2" t="s">
        <v>2167</v>
      </c>
      <c r="B449" s="2" t="str">
        <f>TEXT(tbl_orders[[#This Row],[Order Date]],"mmm")</f>
        <v>Mar</v>
      </c>
      <c r="C449" s="2" t="str">
        <f>TEXT(tbl_orders[[#This Row],[Order Date]],"yyyy")</f>
        <v>2020</v>
      </c>
      <c r="D449" s="3">
        <v>43908</v>
      </c>
      <c r="E449" s="2" t="s">
        <v>2168</v>
      </c>
      <c r="F449" t="s">
        <v>4273</v>
      </c>
      <c r="G449" s="2">
        <v>3</v>
      </c>
      <c r="H449" s="2" t="str">
        <f>_xlfn.XLOOKUP(E449,'Customer Data'!$A$1:$A$1001,'Customer Data'!$B$1:$B$1001,,0)</f>
        <v>Arleen Braidman</v>
      </c>
      <c r="I449" s="2" t="str">
        <f>IF(_xlfn.XLOOKUP(E449,'Customer Data'!$A$1:$A$1001,'Customer Data'!$C$1:$C$1001,,0)=0,"",_xlfn.XLOOKUP(E449,'Customer Data'!$A$1:$A$1001,'Customer Data'!$C$1:$C$1001,,0))</f>
        <v>abraidmancf@census.gov</v>
      </c>
      <c r="J449" s="2" t="str">
        <f>_xlfn.XLOOKUP(E449,'Customer Data'!$A$1:$A$1001,'Customer Data'!$F$1:$F$1001,,0)</f>
        <v>United States</v>
      </c>
      <c r="K449" t="str">
        <f>INDEX('Product Data'!$A$1:$G$49,MATCH('Order Data'!$F449,'Product Data'!$A$1:$A$49,0),MATCH('Order Data'!K$1,'Product Data'!$A$1:$G$1,0))</f>
        <v>Rob</v>
      </c>
      <c r="L449" t="str">
        <f>INDEX('Product Data'!$A$1:$G$49,MATCH('Order Data'!$F449,'Product Data'!$A$1:$A$49,0),MATCH('Order Data'!L$1,'Product Data'!$A$1:$G$1,0))</f>
        <v>M</v>
      </c>
      <c r="M449" s="4">
        <f>INDEX('Product Data'!$A$1:$G$49,MATCH('Order Data'!$F449,'Product Data'!$A$1:$A$49,0),MATCH('Order Data'!M$1,'Product Data'!$A$1:$G$1,0))</f>
        <v>0.5</v>
      </c>
      <c r="N449" s="5">
        <f>INDEX('Product Data'!$A$1:$G$49,MATCH('Order Data'!$F449,'Product Data'!$A$1:$A$49,0),MATCH('Order Data'!N$1,'Product Data'!$A$1:$G$1,0))</f>
        <v>5.97</v>
      </c>
      <c r="O449" s="5">
        <f t="shared" si="18"/>
        <v>17.91</v>
      </c>
      <c r="P449" t="str">
        <f t="shared" si="19"/>
        <v>Robusta</v>
      </c>
      <c r="Q449" t="str">
        <f t="shared" si="20"/>
        <v>Medium</v>
      </c>
      <c r="R449" t="str">
        <f>_xlfn.XLOOKUP(tbl_orders[[#This Row],[Customer ID]],'Customer Data'!$A$1:$A$1001,'Customer Data'!$H$1:$H$1001,,0)</f>
        <v>No</v>
      </c>
    </row>
    <row r="450" spans="1:18" x14ac:dyDescent="0.2">
      <c r="A450" s="2" t="s">
        <v>2171</v>
      </c>
      <c r="B450" s="2" t="str">
        <f>TEXT(tbl_orders[[#This Row],[Order Date]],"mmm")</f>
        <v>Jun</v>
      </c>
      <c r="C450" s="2" t="str">
        <f>TEXT(tbl_orders[[#This Row],[Order Date]],"yyyy")</f>
        <v>2022</v>
      </c>
      <c r="D450" s="3">
        <v>44718</v>
      </c>
      <c r="E450" s="2" t="s">
        <v>2172</v>
      </c>
      <c r="F450" t="s">
        <v>4300</v>
      </c>
      <c r="G450" s="2">
        <v>2</v>
      </c>
      <c r="H450" s="2" t="str">
        <f>_xlfn.XLOOKUP(E450,'Customer Data'!$A$1:$A$1001,'Customer Data'!$B$1:$B$1001,,0)</f>
        <v>Pru Durban</v>
      </c>
      <c r="I450" s="2" t="str">
        <f>IF(_xlfn.XLOOKUP(E450,'Customer Data'!$A$1:$A$1001,'Customer Data'!$C$1:$C$1001,,0)=0,"",_xlfn.XLOOKUP(E450,'Customer Data'!$A$1:$A$1001,'Customer Data'!$C$1:$C$1001,,0))</f>
        <v>pdurbancg@symantec.com</v>
      </c>
      <c r="J450" s="2" t="str">
        <f>_xlfn.XLOOKUP(E450,'Customer Data'!$A$1:$A$1001,'Customer Data'!$F$1:$F$1001,,0)</f>
        <v>Brazil</v>
      </c>
      <c r="K450" t="str">
        <f>INDEX('Product Data'!$A$1:$G$49,MATCH('Order Data'!$F450,'Product Data'!$A$1:$A$49,0),MATCH('Order Data'!K$1,'Product Data'!$A$1:$G$1,0))</f>
        <v>Rob</v>
      </c>
      <c r="L450" t="str">
        <f>INDEX('Product Data'!$A$1:$G$49,MATCH('Order Data'!$F450,'Product Data'!$A$1:$A$49,0),MATCH('Order Data'!L$1,'Product Data'!$A$1:$G$1,0))</f>
        <v>L</v>
      </c>
      <c r="M450" s="4">
        <f>INDEX('Product Data'!$A$1:$G$49,MATCH('Order Data'!$F450,'Product Data'!$A$1:$A$49,0),MATCH('Order Data'!M$1,'Product Data'!$A$1:$G$1,0))</f>
        <v>0.5</v>
      </c>
      <c r="N450" s="5">
        <f>INDEX('Product Data'!$A$1:$G$49,MATCH('Order Data'!$F450,'Product Data'!$A$1:$A$49,0),MATCH('Order Data'!N$1,'Product Data'!$A$1:$G$1,0))</f>
        <v>7.169999999999999</v>
      </c>
      <c r="O450" s="5">
        <f t="shared" si="18"/>
        <v>14.339999999999998</v>
      </c>
      <c r="P450" t="str">
        <f t="shared" si="19"/>
        <v>Robusta</v>
      </c>
      <c r="Q450" t="str">
        <f t="shared" si="20"/>
        <v>Light</v>
      </c>
      <c r="R450" t="str">
        <f>_xlfn.XLOOKUP(tbl_orders[[#This Row],[Customer ID]],'Customer Data'!$A$1:$A$1001,'Customer Data'!$H$1:$H$1001,,0)</f>
        <v>No</v>
      </c>
    </row>
    <row r="451" spans="1:18" x14ac:dyDescent="0.2">
      <c r="A451" s="2" t="s">
        <v>2175</v>
      </c>
      <c r="B451" s="2" t="str">
        <f>TEXT(tbl_orders[[#This Row],[Order Date]],"mmm")</f>
        <v>May</v>
      </c>
      <c r="C451" s="2" t="str">
        <f>TEXT(tbl_orders[[#This Row],[Order Date]],"yyyy")</f>
        <v>2021</v>
      </c>
      <c r="D451" s="3">
        <v>44336</v>
      </c>
      <c r="E451" s="2" t="s">
        <v>2176</v>
      </c>
      <c r="F451" t="s">
        <v>4290</v>
      </c>
      <c r="G451" s="2">
        <v>2</v>
      </c>
      <c r="H451" s="2" t="str">
        <f>_xlfn.XLOOKUP(E451,'Customer Data'!$A$1:$A$1001,'Customer Data'!$B$1:$B$1001,,0)</f>
        <v>Antone Harrold</v>
      </c>
      <c r="I451" s="2" t="str">
        <f>IF(_xlfn.XLOOKUP(E451,'Customer Data'!$A$1:$A$1001,'Customer Data'!$C$1:$C$1001,,0)=0,"",_xlfn.XLOOKUP(E451,'Customer Data'!$A$1:$A$1001,'Customer Data'!$C$1:$C$1001,,0))</f>
        <v>aharroldch@miibeian.gov.cn</v>
      </c>
      <c r="J451" s="2" t="str">
        <f>_xlfn.XLOOKUP(E451,'Customer Data'!$A$1:$A$1001,'Customer Data'!$F$1:$F$1001,,0)</f>
        <v>United States</v>
      </c>
      <c r="K451" t="str">
        <f>INDEX('Product Data'!$A$1:$G$49,MATCH('Order Data'!$F451,'Product Data'!$A$1:$A$49,0),MATCH('Order Data'!K$1,'Product Data'!$A$1:$G$1,0))</f>
        <v>Rob</v>
      </c>
      <c r="L451" t="str">
        <f>INDEX('Product Data'!$A$1:$G$49,MATCH('Order Data'!$F451,'Product Data'!$A$1:$A$49,0),MATCH('Order Data'!L$1,'Product Data'!$A$1:$G$1,0))</f>
        <v>D</v>
      </c>
      <c r="M451" s="4">
        <f>INDEX('Product Data'!$A$1:$G$49,MATCH('Order Data'!$F451,'Product Data'!$A$1:$A$49,0),MATCH('Order Data'!M$1,'Product Data'!$A$1:$G$1,0))</f>
        <v>0.2</v>
      </c>
      <c r="N451" s="5">
        <f>INDEX('Product Data'!$A$1:$G$49,MATCH('Order Data'!$F451,'Product Data'!$A$1:$A$49,0),MATCH('Order Data'!N$1,'Product Data'!$A$1:$G$1,0))</f>
        <v>2.6849999999999996</v>
      </c>
      <c r="O451" s="5">
        <f t="shared" ref="O451:O514" si="21">N451*G451</f>
        <v>5.3699999999999992</v>
      </c>
      <c r="P451" t="str">
        <f t="shared" ref="P451:P514" si="22">IF(K451="Rob","Robusta",IF(K451="Exc","Excelsa",IF(K451="Ara","Arabica",IF(K451="Lib","Liberica",""))))</f>
        <v>Robusta</v>
      </c>
      <c r="Q451" t="str">
        <f t="shared" ref="Q451:Q514" si="23">IF(L451="M","Medium",IF(L451="L","Light",IF(L451="D","Dark","")))</f>
        <v>Dark</v>
      </c>
      <c r="R451" t="str">
        <f>_xlfn.XLOOKUP(tbl_orders[[#This Row],[Customer ID]],'Customer Data'!$A$1:$A$1001,'Customer Data'!$H$1:$H$1001,,0)</f>
        <v>No</v>
      </c>
    </row>
    <row r="452" spans="1:18" x14ac:dyDescent="0.2">
      <c r="A452" s="2" t="s">
        <v>2179</v>
      </c>
      <c r="B452" s="2" t="str">
        <f>TEXT(tbl_orders[[#This Row],[Order Date]],"mmm")</f>
        <v>Jan</v>
      </c>
      <c r="C452" s="2" t="str">
        <f>TEXT(tbl_orders[[#This Row],[Order Date]],"yyyy")</f>
        <v>2021</v>
      </c>
      <c r="D452" s="3">
        <v>44207</v>
      </c>
      <c r="E452" s="2" t="s">
        <v>2180</v>
      </c>
      <c r="F452" t="s">
        <v>4272</v>
      </c>
      <c r="G452" s="2">
        <v>5</v>
      </c>
      <c r="H452" s="2" t="str">
        <f>_xlfn.XLOOKUP(E452,'Customer Data'!$A$1:$A$1001,'Customer Data'!$B$1:$B$1001,,0)</f>
        <v>Sim Pamphilon</v>
      </c>
      <c r="I452" s="2" t="str">
        <f>IF(_xlfn.XLOOKUP(E452,'Customer Data'!$A$1:$A$1001,'Customer Data'!$C$1:$C$1001,,0)=0,"",_xlfn.XLOOKUP(E452,'Customer Data'!$A$1:$A$1001,'Customer Data'!$C$1:$C$1001,,0))</f>
        <v>spamphilonci@mlb.com</v>
      </c>
      <c r="J452" s="2" t="str">
        <f>_xlfn.XLOOKUP(E452,'Customer Data'!$A$1:$A$1001,'Customer Data'!$F$1:$F$1001,,0)</f>
        <v>Brazil</v>
      </c>
      <c r="K452" t="str">
        <f>INDEX('Product Data'!$A$1:$G$49,MATCH('Order Data'!$F452,'Product Data'!$A$1:$A$49,0),MATCH('Order Data'!K$1,'Product Data'!$A$1:$G$1,0))</f>
        <v>Lib</v>
      </c>
      <c r="L452" t="str">
        <f>INDEX('Product Data'!$A$1:$G$49,MATCH('Order Data'!$F452,'Product Data'!$A$1:$A$49,0),MATCH('Order Data'!L$1,'Product Data'!$A$1:$G$1,0))</f>
        <v>L</v>
      </c>
      <c r="M452" s="4">
        <f>INDEX('Product Data'!$A$1:$G$49,MATCH('Order Data'!$F452,'Product Data'!$A$1:$A$49,0),MATCH('Order Data'!M$1,'Product Data'!$A$1:$G$1,0))</f>
        <v>0.2</v>
      </c>
      <c r="N452" s="5">
        <f>INDEX('Product Data'!$A$1:$G$49,MATCH('Order Data'!$F452,'Product Data'!$A$1:$A$49,0),MATCH('Order Data'!N$1,'Product Data'!$A$1:$G$1,0))</f>
        <v>4.7549999999999999</v>
      </c>
      <c r="O452" s="5">
        <f t="shared" si="21"/>
        <v>23.774999999999999</v>
      </c>
      <c r="P452" t="str">
        <f t="shared" si="22"/>
        <v>Liberica</v>
      </c>
      <c r="Q452" t="str">
        <f t="shared" si="23"/>
        <v>Light</v>
      </c>
      <c r="R452" t="str">
        <f>_xlfn.XLOOKUP(tbl_orders[[#This Row],[Customer ID]],'Customer Data'!$A$1:$A$1001,'Customer Data'!$H$1:$H$1001,,0)</f>
        <v>No</v>
      </c>
    </row>
    <row r="453" spans="1:18" x14ac:dyDescent="0.2">
      <c r="A453" s="2" t="s">
        <v>2185</v>
      </c>
      <c r="B453" s="2" t="str">
        <f>TEXT(tbl_orders[[#This Row],[Order Date]],"mmm")</f>
        <v>Feb</v>
      </c>
      <c r="C453" s="2" t="str">
        <f>TEXT(tbl_orders[[#This Row],[Order Date]],"yyyy")</f>
        <v>2019</v>
      </c>
      <c r="D453" s="3">
        <v>43518</v>
      </c>
      <c r="E453" s="2" t="s">
        <v>2186</v>
      </c>
      <c r="F453" t="s">
        <v>4276</v>
      </c>
      <c r="G453" s="2">
        <v>2</v>
      </c>
      <c r="H453" s="2" t="str">
        <f>_xlfn.XLOOKUP(E453,'Customer Data'!$A$1:$A$1001,'Customer Data'!$B$1:$B$1001,,0)</f>
        <v>Mohandis Spurden</v>
      </c>
      <c r="I453" s="2" t="str">
        <f>IF(_xlfn.XLOOKUP(E453,'Customer Data'!$A$1:$A$1001,'Customer Data'!$C$1:$C$1001,,0)=0,"",_xlfn.XLOOKUP(E453,'Customer Data'!$A$1:$A$1001,'Customer Data'!$C$1:$C$1001,,0))</f>
        <v>mspurdencj@exblog.jp</v>
      </c>
      <c r="J453" s="2" t="str">
        <f>_xlfn.XLOOKUP(E453,'Customer Data'!$A$1:$A$1001,'Customer Data'!$F$1:$F$1001,,0)</f>
        <v>United States</v>
      </c>
      <c r="K453" t="str">
        <f>INDEX('Product Data'!$A$1:$G$49,MATCH('Order Data'!$F453,'Product Data'!$A$1:$A$49,0),MATCH('Order Data'!K$1,'Product Data'!$A$1:$G$1,0))</f>
        <v>Rob</v>
      </c>
      <c r="L453" t="str">
        <f>INDEX('Product Data'!$A$1:$G$49,MATCH('Order Data'!$F453,'Product Data'!$A$1:$A$49,0),MATCH('Order Data'!L$1,'Product Data'!$A$1:$G$1,0))</f>
        <v>D</v>
      </c>
      <c r="M453" s="4">
        <f>INDEX('Product Data'!$A$1:$G$49,MATCH('Order Data'!$F453,'Product Data'!$A$1:$A$49,0),MATCH('Order Data'!M$1,'Product Data'!$A$1:$G$1,0))</f>
        <v>2.5</v>
      </c>
      <c r="N453" s="5">
        <f>INDEX('Product Data'!$A$1:$G$49,MATCH('Order Data'!$F453,'Product Data'!$A$1:$A$49,0),MATCH('Order Data'!N$1,'Product Data'!$A$1:$G$1,0))</f>
        <v>20.584999999999997</v>
      </c>
      <c r="O453" s="5">
        <f t="shared" si="21"/>
        <v>41.169999999999995</v>
      </c>
      <c r="P453" t="str">
        <f t="shared" si="22"/>
        <v>Robusta</v>
      </c>
      <c r="Q453" t="str">
        <f t="shared" si="23"/>
        <v>Dark</v>
      </c>
      <c r="R453" t="str">
        <f>_xlfn.XLOOKUP(tbl_orders[[#This Row],[Customer ID]],'Customer Data'!$A$1:$A$1001,'Customer Data'!$H$1:$H$1001,,0)</f>
        <v>Yes</v>
      </c>
    </row>
    <row r="454" spans="1:18" x14ac:dyDescent="0.2">
      <c r="A454" s="2" t="s">
        <v>2189</v>
      </c>
      <c r="B454" s="2" t="str">
        <f>TEXT(tbl_orders[[#This Row],[Order Date]],"mmm")</f>
        <v>Nov</v>
      </c>
      <c r="C454" s="2" t="str">
        <f>TEXT(tbl_orders[[#This Row],[Order Date]],"yyyy")</f>
        <v>2021</v>
      </c>
      <c r="D454" s="3">
        <v>44524</v>
      </c>
      <c r="E454" s="2" t="s">
        <v>2190</v>
      </c>
      <c r="F454" t="s">
        <v>4294</v>
      </c>
      <c r="G454" s="2">
        <v>3</v>
      </c>
      <c r="H454" s="2" t="str">
        <f>_xlfn.XLOOKUP(E454,'Customer Data'!$A$1:$A$1001,'Customer Data'!$B$1:$B$1001,,0)</f>
        <v>Morgen Seson</v>
      </c>
      <c r="I454" s="2" t="str">
        <f>IF(_xlfn.XLOOKUP(E454,'Customer Data'!$A$1:$A$1001,'Customer Data'!$C$1:$C$1001,,0)=0,"",_xlfn.XLOOKUP(E454,'Customer Data'!$A$1:$A$1001,'Customer Data'!$C$1:$C$1001,,0))</f>
        <v>msesonck@census.gov</v>
      </c>
      <c r="J454" s="2" t="str">
        <f>_xlfn.XLOOKUP(E454,'Customer Data'!$A$1:$A$1001,'Customer Data'!$F$1:$F$1001,,0)</f>
        <v>United States</v>
      </c>
      <c r="K454" t="str">
        <f>INDEX('Product Data'!$A$1:$G$49,MATCH('Order Data'!$F454,'Product Data'!$A$1:$A$49,0),MATCH('Order Data'!K$1,'Product Data'!$A$1:$G$1,0))</f>
        <v>Ara</v>
      </c>
      <c r="L454" t="str">
        <f>INDEX('Product Data'!$A$1:$G$49,MATCH('Order Data'!$F454,'Product Data'!$A$1:$A$49,0),MATCH('Order Data'!L$1,'Product Data'!$A$1:$G$1,0))</f>
        <v>L</v>
      </c>
      <c r="M454" s="4">
        <f>INDEX('Product Data'!$A$1:$G$49,MATCH('Order Data'!$F454,'Product Data'!$A$1:$A$49,0),MATCH('Order Data'!M$1,'Product Data'!$A$1:$G$1,0))</f>
        <v>0.2</v>
      </c>
      <c r="N454" s="5">
        <f>INDEX('Product Data'!$A$1:$G$49,MATCH('Order Data'!$F454,'Product Data'!$A$1:$A$49,0),MATCH('Order Data'!N$1,'Product Data'!$A$1:$G$1,0))</f>
        <v>3.8849999999999998</v>
      </c>
      <c r="O454" s="5">
        <f t="shared" si="21"/>
        <v>11.654999999999999</v>
      </c>
      <c r="P454" t="str">
        <f t="shared" si="22"/>
        <v>Arabica</v>
      </c>
      <c r="Q454" t="str">
        <f t="shared" si="23"/>
        <v>Light</v>
      </c>
      <c r="R454" t="str">
        <f>_xlfn.XLOOKUP(tbl_orders[[#This Row],[Customer ID]],'Customer Data'!$A$1:$A$1001,'Customer Data'!$H$1:$H$1001,,0)</f>
        <v>No</v>
      </c>
    </row>
    <row r="455" spans="1:18" x14ac:dyDescent="0.2">
      <c r="A455" s="2" t="s">
        <v>2193</v>
      </c>
      <c r="B455" s="2" t="str">
        <f>TEXT(tbl_orders[[#This Row],[Order Date]],"mmm")</f>
        <v>Jan</v>
      </c>
      <c r="C455" s="2" t="str">
        <f>TEXT(tbl_orders[[#This Row],[Order Date]],"yyyy")</f>
        <v>2022</v>
      </c>
      <c r="D455" s="3">
        <v>44579</v>
      </c>
      <c r="E455" s="2" t="s">
        <v>2194</v>
      </c>
      <c r="F455" t="s">
        <v>4288</v>
      </c>
      <c r="G455" s="2">
        <v>3</v>
      </c>
      <c r="H455" s="2" t="str">
        <f>_xlfn.XLOOKUP(E455,'Customer Data'!$A$1:$A$1001,'Customer Data'!$B$1:$B$1001,,0)</f>
        <v>Nalani Pirrone</v>
      </c>
      <c r="I455" s="2" t="str">
        <f>IF(_xlfn.XLOOKUP(E455,'Customer Data'!$A$1:$A$1001,'Customer Data'!$C$1:$C$1001,,0)=0,"",_xlfn.XLOOKUP(E455,'Customer Data'!$A$1:$A$1001,'Customer Data'!$C$1:$C$1001,,0))</f>
        <v>npirronecl@weibo.com</v>
      </c>
      <c r="J455" s="2" t="str">
        <f>_xlfn.XLOOKUP(E455,'Customer Data'!$A$1:$A$1001,'Customer Data'!$F$1:$F$1001,,0)</f>
        <v>China</v>
      </c>
      <c r="K455" t="str">
        <f>INDEX('Product Data'!$A$1:$G$49,MATCH('Order Data'!$F455,'Product Data'!$A$1:$A$49,0),MATCH('Order Data'!K$1,'Product Data'!$A$1:$G$1,0))</f>
        <v>Lib</v>
      </c>
      <c r="L455" t="str">
        <f>INDEX('Product Data'!$A$1:$G$49,MATCH('Order Data'!$F455,'Product Data'!$A$1:$A$49,0),MATCH('Order Data'!L$1,'Product Data'!$A$1:$G$1,0))</f>
        <v>L</v>
      </c>
      <c r="M455" s="4">
        <f>INDEX('Product Data'!$A$1:$G$49,MATCH('Order Data'!$F455,'Product Data'!$A$1:$A$49,0),MATCH('Order Data'!M$1,'Product Data'!$A$1:$G$1,0))</f>
        <v>0.5</v>
      </c>
      <c r="N455" s="5">
        <f>INDEX('Product Data'!$A$1:$G$49,MATCH('Order Data'!$F455,'Product Data'!$A$1:$A$49,0),MATCH('Order Data'!N$1,'Product Data'!$A$1:$G$1,0))</f>
        <v>9.51</v>
      </c>
      <c r="O455" s="5">
        <f t="shared" si="21"/>
        <v>28.53</v>
      </c>
      <c r="P455" t="str">
        <f t="shared" si="22"/>
        <v>Liberica</v>
      </c>
      <c r="Q455" t="str">
        <f t="shared" si="23"/>
        <v>Light</v>
      </c>
      <c r="R455" t="str">
        <f>_xlfn.XLOOKUP(tbl_orders[[#This Row],[Customer ID]],'Customer Data'!$A$1:$A$1001,'Customer Data'!$H$1:$H$1001,,0)</f>
        <v>No</v>
      </c>
    </row>
    <row r="456" spans="1:18" x14ac:dyDescent="0.2">
      <c r="A456" s="2" t="s">
        <v>2197</v>
      </c>
      <c r="B456" s="2" t="str">
        <f>TEXT(tbl_orders[[#This Row],[Order Date]],"mmm")</f>
        <v>Aug</v>
      </c>
      <c r="C456" s="2" t="str">
        <f>TEXT(tbl_orders[[#This Row],[Order Date]],"yyyy")</f>
        <v>2021</v>
      </c>
      <c r="D456" s="3">
        <v>44421</v>
      </c>
      <c r="E456" s="2" t="s">
        <v>2198</v>
      </c>
      <c r="F456" t="s">
        <v>4276</v>
      </c>
      <c r="G456" s="2">
        <v>4</v>
      </c>
      <c r="H456" s="2" t="str">
        <f>_xlfn.XLOOKUP(E456,'Customer Data'!$A$1:$A$1001,'Customer Data'!$B$1:$B$1001,,0)</f>
        <v>Reube Cawley</v>
      </c>
      <c r="I456" s="2" t="str">
        <f>IF(_xlfn.XLOOKUP(E456,'Customer Data'!$A$1:$A$1001,'Customer Data'!$C$1:$C$1001,,0)=0,"",_xlfn.XLOOKUP(E456,'Customer Data'!$A$1:$A$1001,'Customer Data'!$C$1:$C$1001,,0))</f>
        <v>rcawleycm@yellowbook.com</v>
      </c>
      <c r="J456" s="2" t="str">
        <f>_xlfn.XLOOKUP(E456,'Customer Data'!$A$1:$A$1001,'Customer Data'!$F$1:$F$1001,,0)</f>
        <v>Brazil</v>
      </c>
      <c r="K456" t="str">
        <f>INDEX('Product Data'!$A$1:$G$49,MATCH('Order Data'!$F456,'Product Data'!$A$1:$A$49,0),MATCH('Order Data'!K$1,'Product Data'!$A$1:$G$1,0))</f>
        <v>Rob</v>
      </c>
      <c r="L456" t="str">
        <f>INDEX('Product Data'!$A$1:$G$49,MATCH('Order Data'!$F456,'Product Data'!$A$1:$A$49,0),MATCH('Order Data'!L$1,'Product Data'!$A$1:$G$1,0))</f>
        <v>D</v>
      </c>
      <c r="M456" s="4">
        <f>INDEX('Product Data'!$A$1:$G$49,MATCH('Order Data'!$F456,'Product Data'!$A$1:$A$49,0),MATCH('Order Data'!M$1,'Product Data'!$A$1:$G$1,0))</f>
        <v>2.5</v>
      </c>
      <c r="N456" s="5">
        <f>INDEX('Product Data'!$A$1:$G$49,MATCH('Order Data'!$F456,'Product Data'!$A$1:$A$49,0),MATCH('Order Data'!N$1,'Product Data'!$A$1:$G$1,0))</f>
        <v>20.584999999999997</v>
      </c>
      <c r="O456" s="5">
        <f t="shared" si="21"/>
        <v>82.339999999999989</v>
      </c>
      <c r="P456" t="str">
        <f t="shared" si="22"/>
        <v>Robusta</v>
      </c>
      <c r="Q456" t="str">
        <f t="shared" si="23"/>
        <v>Dark</v>
      </c>
      <c r="R456" t="str">
        <f>_xlfn.XLOOKUP(tbl_orders[[#This Row],[Customer ID]],'Customer Data'!$A$1:$A$1001,'Customer Data'!$H$1:$H$1001,,0)</f>
        <v>Yes</v>
      </c>
    </row>
    <row r="457" spans="1:18" x14ac:dyDescent="0.2">
      <c r="A457" s="2" t="s">
        <v>2201</v>
      </c>
      <c r="B457" s="2" t="str">
        <f>TEXT(tbl_orders[[#This Row],[Order Date]],"mmm")</f>
        <v>Jan</v>
      </c>
      <c r="C457" s="2" t="str">
        <f>TEXT(tbl_orders[[#This Row],[Order Date]],"yyyy")</f>
        <v>2020</v>
      </c>
      <c r="D457" s="3">
        <v>43841</v>
      </c>
      <c r="E457" s="2" t="s">
        <v>2202</v>
      </c>
      <c r="F457" t="s">
        <v>4272</v>
      </c>
      <c r="G457" s="2">
        <v>2</v>
      </c>
      <c r="H457" s="2" t="str">
        <f>_xlfn.XLOOKUP(E457,'Customer Data'!$A$1:$A$1001,'Customer Data'!$B$1:$B$1001,,0)</f>
        <v>Stan Barribal</v>
      </c>
      <c r="I457" s="2" t="str">
        <f>IF(_xlfn.XLOOKUP(E457,'Customer Data'!$A$1:$A$1001,'Customer Data'!$C$1:$C$1001,,0)=0,"",_xlfn.XLOOKUP(E457,'Customer Data'!$A$1:$A$1001,'Customer Data'!$C$1:$C$1001,,0))</f>
        <v>sbarribalcn@microsoft.com</v>
      </c>
      <c r="J457" s="2" t="str">
        <f>_xlfn.XLOOKUP(E457,'Customer Data'!$A$1:$A$1001,'Customer Data'!$F$1:$F$1001,,0)</f>
        <v>China</v>
      </c>
      <c r="K457" t="str">
        <f>INDEX('Product Data'!$A$1:$G$49,MATCH('Order Data'!$F457,'Product Data'!$A$1:$A$49,0),MATCH('Order Data'!K$1,'Product Data'!$A$1:$G$1,0))</f>
        <v>Lib</v>
      </c>
      <c r="L457" t="str">
        <f>INDEX('Product Data'!$A$1:$G$49,MATCH('Order Data'!$F457,'Product Data'!$A$1:$A$49,0),MATCH('Order Data'!L$1,'Product Data'!$A$1:$G$1,0))</f>
        <v>L</v>
      </c>
      <c r="M457" s="4">
        <f>INDEX('Product Data'!$A$1:$G$49,MATCH('Order Data'!$F457,'Product Data'!$A$1:$A$49,0),MATCH('Order Data'!M$1,'Product Data'!$A$1:$G$1,0))</f>
        <v>0.2</v>
      </c>
      <c r="N457" s="5">
        <f>INDEX('Product Data'!$A$1:$G$49,MATCH('Order Data'!$F457,'Product Data'!$A$1:$A$49,0),MATCH('Order Data'!N$1,'Product Data'!$A$1:$G$1,0))</f>
        <v>4.7549999999999999</v>
      </c>
      <c r="O457" s="5">
        <f t="shared" si="21"/>
        <v>9.51</v>
      </c>
      <c r="P457" t="str">
        <f t="shared" si="22"/>
        <v>Liberica</v>
      </c>
      <c r="Q457" t="str">
        <f t="shared" si="23"/>
        <v>Light</v>
      </c>
      <c r="R457" t="str">
        <f>_xlfn.XLOOKUP(tbl_orders[[#This Row],[Customer ID]],'Customer Data'!$A$1:$A$1001,'Customer Data'!$H$1:$H$1001,,0)</f>
        <v>Yes</v>
      </c>
    </row>
    <row r="458" spans="1:18" x14ac:dyDescent="0.2">
      <c r="A458" s="2" t="s">
        <v>2205</v>
      </c>
      <c r="B458" s="2" t="str">
        <f>TEXT(tbl_orders[[#This Row],[Order Date]],"mmm")</f>
        <v>Jul</v>
      </c>
      <c r="C458" s="2" t="str">
        <f>TEXT(tbl_orders[[#This Row],[Order Date]],"yyyy")</f>
        <v>2020</v>
      </c>
      <c r="D458" s="3">
        <v>44017</v>
      </c>
      <c r="E458" s="2" t="s">
        <v>2206</v>
      </c>
      <c r="F458" t="s">
        <v>4276</v>
      </c>
      <c r="G458" s="2">
        <v>2</v>
      </c>
      <c r="H458" s="2" t="str">
        <f>_xlfn.XLOOKUP(E458,'Customer Data'!$A$1:$A$1001,'Customer Data'!$B$1:$B$1001,,0)</f>
        <v>Agnes Adamides</v>
      </c>
      <c r="I458" s="2" t="str">
        <f>IF(_xlfn.XLOOKUP(E458,'Customer Data'!$A$1:$A$1001,'Customer Data'!$C$1:$C$1001,,0)=0,"",_xlfn.XLOOKUP(E458,'Customer Data'!$A$1:$A$1001,'Customer Data'!$C$1:$C$1001,,0))</f>
        <v>aadamidesco@bizjournals.com</v>
      </c>
      <c r="J458" s="2" t="str">
        <f>_xlfn.XLOOKUP(E458,'Customer Data'!$A$1:$A$1001,'Customer Data'!$F$1:$F$1001,,0)</f>
        <v>China</v>
      </c>
      <c r="K458" t="str">
        <f>INDEX('Product Data'!$A$1:$G$49,MATCH('Order Data'!$F458,'Product Data'!$A$1:$A$49,0),MATCH('Order Data'!K$1,'Product Data'!$A$1:$G$1,0))</f>
        <v>Rob</v>
      </c>
      <c r="L458" t="str">
        <f>INDEX('Product Data'!$A$1:$G$49,MATCH('Order Data'!$F458,'Product Data'!$A$1:$A$49,0),MATCH('Order Data'!L$1,'Product Data'!$A$1:$G$1,0))</f>
        <v>D</v>
      </c>
      <c r="M458" s="4">
        <f>INDEX('Product Data'!$A$1:$G$49,MATCH('Order Data'!$F458,'Product Data'!$A$1:$A$49,0),MATCH('Order Data'!M$1,'Product Data'!$A$1:$G$1,0))</f>
        <v>2.5</v>
      </c>
      <c r="N458" s="5">
        <f>INDEX('Product Data'!$A$1:$G$49,MATCH('Order Data'!$F458,'Product Data'!$A$1:$A$49,0),MATCH('Order Data'!N$1,'Product Data'!$A$1:$G$1,0))</f>
        <v>20.584999999999997</v>
      </c>
      <c r="O458" s="5">
        <f t="shared" si="21"/>
        <v>41.169999999999995</v>
      </c>
      <c r="P458" t="str">
        <f t="shared" si="22"/>
        <v>Robusta</v>
      </c>
      <c r="Q458" t="str">
        <f t="shared" si="23"/>
        <v>Dark</v>
      </c>
      <c r="R458" t="str">
        <f>_xlfn.XLOOKUP(tbl_orders[[#This Row],[Customer ID]],'Customer Data'!$A$1:$A$1001,'Customer Data'!$H$1:$H$1001,,0)</f>
        <v>No</v>
      </c>
    </row>
    <row r="459" spans="1:18" x14ac:dyDescent="0.2">
      <c r="A459" s="2" t="s">
        <v>2209</v>
      </c>
      <c r="B459" s="2" t="str">
        <f>TEXT(tbl_orders[[#This Row],[Order Date]],"mmm")</f>
        <v>Jul</v>
      </c>
      <c r="C459" s="2" t="str">
        <f>TEXT(tbl_orders[[#This Row],[Order Date]],"yyyy")</f>
        <v>2019</v>
      </c>
      <c r="D459" s="3">
        <v>43671</v>
      </c>
      <c r="E459" s="2" t="s">
        <v>2210</v>
      </c>
      <c r="F459" t="s">
        <v>4288</v>
      </c>
      <c r="G459" s="2">
        <v>5</v>
      </c>
      <c r="H459" s="2" t="str">
        <f>_xlfn.XLOOKUP(E459,'Customer Data'!$A$1:$A$1001,'Customer Data'!$B$1:$B$1001,,0)</f>
        <v>Carmelita Thowes</v>
      </c>
      <c r="I459" s="2" t="str">
        <f>IF(_xlfn.XLOOKUP(E459,'Customer Data'!$A$1:$A$1001,'Customer Data'!$C$1:$C$1001,,0)=0,"",_xlfn.XLOOKUP(E459,'Customer Data'!$A$1:$A$1001,'Customer Data'!$C$1:$C$1001,,0))</f>
        <v>cthowescp@craigslist.org</v>
      </c>
      <c r="J459" s="2" t="str">
        <f>_xlfn.XLOOKUP(E459,'Customer Data'!$A$1:$A$1001,'Customer Data'!$F$1:$F$1001,,0)</f>
        <v>United States</v>
      </c>
      <c r="K459" t="str">
        <f>INDEX('Product Data'!$A$1:$G$49,MATCH('Order Data'!$F459,'Product Data'!$A$1:$A$49,0),MATCH('Order Data'!K$1,'Product Data'!$A$1:$G$1,0))</f>
        <v>Lib</v>
      </c>
      <c r="L459" t="str">
        <f>INDEX('Product Data'!$A$1:$G$49,MATCH('Order Data'!$F459,'Product Data'!$A$1:$A$49,0),MATCH('Order Data'!L$1,'Product Data'!$A$1:$G$1,0))</f>
        <v>L</v>
      </c>
      <c r="M459" s="4">
        <f>INDEX('Product Data'!$A$1:$G$49,MATCH('Order Data'!$F459,'Product Data'!$A$1:$A$49,0),MATCH('Order Data'!M$1,'Product Data'!$A$1:$G$1,0))</f>
        <v>0.5</v>
      </c>
      <c r="N459" s="5">
        <f>INDEX('Product Data'!$A$1:$G$49,MATCH('Order Data'!$F459,'Product Data'!$A$1:$A$49,0),MATCH('Order Data'!N$1,'Product Data'!$A$1:$G$1,0))</f>
        <v>9.51</v>
      </c>
      <c r="O459" s="5">
        <f t="shared" si="21"/>
        <v>47.55</v>
      </c>
      <c r="P459" t="str">
        <f t="shared" si="22"/>
        <v>Liberica</v>
      </c>
      <c r="Q459" t="str">
        <f t="shared" si="23"/>
        <v>Light</v>
      </c>
      <c r="R459" t="str">
        <f>_xlfn.XLOOKUP(tbl_orders[[#This Row],[Customer ID]],'Customer Data'!$A$1:$A$1001,'Customer Data'!$H$1:$H$1001,,0)</f>
        <v>No</v>
      </c>
    </row>
    <row r="460" spans="1:18" x14ac:dyDescent="0.2">
      <c r="A460" s="2" t="s">
        <v>2213</v>
      </c>
      <c r="B460" s="2" t="str">
        <f>TEXT(tbl_orders[[#This Row],[Order Date]],"mmm")</f>
        <v>May</v>
      </c>
      <c r="C460" s="2" t="str">
        <f>TEXT(tbl_orders[[#This Row],[Order Date]],"yyyy")</f>
        <v>2022</v>
      </c>
      <c r="D460" s="3">
        <v>44707</v>
      </c>
      <c r="E460" s="2" t="s">
        <v>2214</v>
      </c>
      <c r="F460" t="s">
        <v>4282</v>
      </c>
      <c r="G460" s="2">
        <v>2</v>
      </c>
      <c r="H460" s="2" t="str">
        <f>_xlfn.XLOOKUP(E460,'Customer Data'!$A$1:$A$1001,'Customer Data'!$B$1:$B$1001,,0)</f>
        <v>Rodolfo Willoway</v>
      </c>
      <c r="I460" s="2" t="str">
        <f>IF(_xlfn.XLOOKUP(E460,'Customer Data'!$A$1:$A$1001,'Customer Data'!$C$1:$C$1001,,0)=0,"",_xlfn.XLOOKUP(E460,'Customer Data'!$A$1:$A$1001,'Customer Data'!$C$1:$C$1001,,0))</f>
        <v>rwillowaycq@admin.ch</v>
      </c>
      <c r="J460" s="2" t="str">
        <f>_xlfn.XLOOKUP(E460,'Customer Data'!$A$1:$A$1001,'Customer Data'!$F$1:$F$1001,,0)</f>
        <v>Brazil</v>
      </c>
      <c r="K460" t="str">
        <f>INDEX('Product Data'!$A$1:$G$49,MATCH('Order Data'!$F460,'Product Data'!$A$1:$A$49,0),MATCH('Order Data'!K$1,'Product Data'!$A$1:$G$1,0))</f>
        <v>Ara</v>
      </c>
      <c r="L460" t="str">
        <f>INDEX('Product Data'!$A$1:$G$49,MATCH('Order Data'!$F460,'Product Data'!$A$1:$A$49,0),MATCH('Order Data'!L$1,'Product Data'!$A$1:$G$1,0))</f>
        <v>M</v>
      </c>
      <c r="M460" s="4">
        <f>INDEX('Product Data'!$A$1:$G$49,MATCH('Order Data'!$F460,'Product Data'!$A$1:$A$49,0),MATCH('Order Data'!M$1,'Product Data'!$A$1:$G$1,0))</f>
        <v>1</v>
      </c>
      <c r="N460" s="5">
        <f>INDEX('Product Data'!$A$1:$G$49,MATCH('Order Data'!$F460,'Product Data'!$A$1:$A$49,0),MATCH('Order Data'!N$1,'Product Data'!$A$1:$G$1,0))</f>
        <v>11.25</v>
      </c>
      <c r="O460" s="5">
        <f t="shared" si="21"/>
        <v>22.5</v>
      </c>
      <c r="P460" t="str">
        <f t="shared" si="22"/>
        <v>Arabica</v>
      </c>
      <c r="Q460" t="str">
        <f t="shared" si="23"/>
        <v>Medium</v>
      </c>
      <c r="R460" t="str">
        <f>_xlfn.XLOOKUP(tbl_orders[[#This Row],[Customer ID]],'Customer Data'!$A$1:$A$1001,'Customer Data'!$H$1:$H$1001,,0)</f>
        <v>No</v>
      </c>
    </row>
    <row r="461" spans="1:18" x14ac:dyDescent="0.2">
      <c r="A461" s="2" t="s">
        <v>2217</v>
      </c>
      <c r="B461" s="2" t="str">
        <f>TEXT(tbl_orders[[#This Row],[Order Date]],"mmm")</f>
        <v>Jan</v>
      </c>
      <c r="C461" s="2" t="str">
        <f>TEXT(tbl_orders[[#This Row],[Order Date]],"yyyy")</f>
        <v>2020</v>
      </c>
      <c r="D461" s="3">
        <v>43840</v>
      </c>
      <c r="E461" s="2" t="s">
        <v>2218</v>
      </c>
      <c r="F461" t="s">
        <v>4272</v>
      </c>
      <c r="G461" s="2">
        <v>5</v>
      </c>
      <c r="H461" s="2" t="str">
        <f>_xlfn.XLOOKUP(E461,'Customer Data'!$A$1:$A$1001,'Customer Data'!$B$1:$B$1001,,0)</f>
        <v>Alvis Elwin</v>
      </c>
      <c r="I461" s="2" t="str">
        <f>IF(_xlfn.XLOOKUP(E461,'Customer Data'!$A$1:$A$1001,'Customer Data'!$C$1:$C$1001,,0)=0,"",_xlfn.XLOOKUP(E461,'Customer Data'!$A$1:$A$1001,'Customer Data'!$C$1:$C$1001,,0))</f>
        <v>aelwincr@privacy.gov.au</v>
      </c>
      <c r="J461" s="2" t="str">
        <f>_xlfn.XLOOKUP(E461,'Customer Data'!$A$1:$A$1001,'Customer Data'!$F$1:$F$1001,,0)</f>
        <v>United States</v>
      </c>
      <c r="K461" t="str">
        <f>INDEX('Product Data'!$A$1:$G$49,MATCH('Order Data'!$F461,'Product Data'!$A$1:$A$49,0),MATCH('Order Data'!K$1,'Product Data'!$A$1:$G$1,0))</f>
        <v>Lib</v>
      </c>
      <c r="L461" t="str">
        <f>INDEX('Product Data'!$A$1:$G$49,MATCH('Order Data'!$F461,'Product Data'!$A$1:$A$49,0),MATCH('Order Data'!L$1,'Product Data'!$A$1:$G$1,0))</f>
        <v>L</v>
      </c>
      <c r="M461" s="4">
        <f>INDEX('Product Data'!$A$1:$G$49,MATCH('Order Data'!$F461,'Product Data'!$A$1:$A$49,0),MATCH('Order Data'!M$1,'Product Data'!$A$1:$G$1,0))</f>
        <v>0.2</v>
      </c>
      <c r="N461" s="5">
        <f>INDEX('Product Data'!$A$1:$G$49,MATCH('Order Data'!$F461,'Product Data'!$A$1:$A$49,0),MATCH('Order Data'!N$1,'Product Data'!$A$1:$G$1,0))</f>
        <v>4.7549999999999999</v>
      </c>
      <c r="O461" s="5">
        <f t="shared" si="21"/>
        <v>23.774999999999999</v>
      </c>
      <c r="P461" t="str">
        <f t="shared" si="22"/>
        <v>Liberica</v>
      </c>
      <c r="Q461" t="str">
        <f t="shared" si="23"/>
        <v>Light</v>
      </c>
      <c r="R461" t="str">
        <f>_xlfn.XLOOKUP(tbl_orders[[#This Row],[Customer ID]],'Customer Data'!$A$1:$A$1001,'Customer Data'!$H$1:$H$1001,,0)</f>
        <v>No</v>
      </c>
    </row>
    <row r="462" spans="1:18" x14ac:dyDescent="0.2">
      <c r="A462" s="2" t="s">
        <v>2221</v>
      </c>
      <c r="B462" s="2" t="str">
        <f>TEXT(tbl_orders[[#This Row],[Order Date]],"mmm")</f>
        <v>May</v>
      </c>
      <c r="C462" s="2" t="str">
        <f>TEXT(tbl_orders[[#This Row],[Order Date]],"yyyy")</f>
        <v>2019</v>
      </c>
      <c r="D462" s="3">
        <v>43602</v>
      </c>
      <c r="E462" s="2" t="s">
        <v>2222</v>
      </c>
      <c r="F462" t="s">
        <v>4299</v>
      </c>
      <c r="G462" s="2">
        <v>3</v>
      </c>
      <c r="H462" s="2" t="str">
        <f>_xlfn.XLOOKUP(E462,'Customer Data'!$A$1:$A$1001,'Customer Data'!$B$1:$B$1001,,0)</f>
        <v>Araldo Bilbrook</v>
      </c>
      <c r="I462" s="2" t="str">
        <f>IF(_xlfn.XLOOKUP(E462,'Customer Data'!$A$1:$A$1001,'Customer Data'!$C$1:$C$1001,,0)=0,"",_xlfn.XLOOKUP(E462,'Customer Data'!$A$1:$A$1001,'Customer Data'!$C$1:$C$1001,,0))</f>
        <v>abilbrookcs@booking.com</v>
      </c>
      <c r="J462" s="2" t="str">
        <f>_xlfn.XLOOKUP(E462,'Customer Data'!$A$1:$A$1001,'Customer Data'!$F$1:$F$1001,,0)</f>
        <v>Brazil</v>
      </c>
      <c r="K462" t="str">
        <f>INDEX('Product Data'!$A$1:$G$49,MATCH('Order Data'!$F462,'Product Data'!$A$1:$A$49,0),MATCH('Order Data'!K$1,'Product Data'!$A$1:$G$1,0))</f>
        <v>Rob</v>
      </c>
      <c r="L462" t="str">
        <f>INDEX('Product Data'!$A$1:$G$49,MATCH('Order Data'!$F462,'Product Data'!$A$1:$A$49,0),MATCH('Order Data'!L$1,'Product Data'!$A$1:$G$1,0))</f>
        <v>D</v>
      </c>
      <c r="M462" s="4">
        <f>INDEX('Product Data'!$A$1:$G$49,MATCH('Order Data'!$F462,'Product Data'!$A$1:$A$49,0),MATCH('Order Data'!M$1,'Product Data'!$A$1:$G$1,0))</f>
        <v>0.5</v>
      </c>
      <c r="N462" s="5">
        <f>INDEX('Product Data'!$A$1:$G$49,MATCH('Order Data'!$F462,'Product Data'!$A$1:$A$49,0),MATCH('Order Data'!N$1,'Product Data'!$A$1:$G$1,0))</f>
        <v>5.3699999999999992</v>
      </c>
      <c r="O462" s="5">
        <f t="shared" si="21"/>
        <v>16.11</v>
      </c>
      <c r="P462" t="str">
        <f t="shared" si="22"/>
        <v>Robusta</v>
      </c>
      <c r="Q462" t="str">
        <f t="shared" si="23"/>
        <v>Dark</v>
      </c>
      <c r="R462" t="str">
        <f>_xlfn.XLOOKUP(tbl_orders[[#This Row],[Customer ID]],'Customer Data'!$A$1:$A$1001,'Customer Data'!$H$1:$H$1001,,0)</f>
        <v>Yes</v>
      </c>
    </row>
    <row r="463" spans="1:18" x14ac:dyDescent="0.2">
      <c r="A463" s="2" t="s">
        <v>2225</v>
      </c>
      <c r="B463" s="2" t="str">
        <f>TEXT(tbl_orders[[#This Row],[Order Date]],"mmm")</f>
        <v>Jul</v>
      </c>
      <c r="C463" s="2" t="str">
        <f>TEXT(tbl_orders[[#This Row],[Order Date]],"yyyy")</f>
        <v>2020</v>
      </c>
      <c r="D463" s="3">
        <v>44036</v>
      </c>
      <c r="E463" s="2" t="s">
        <v>2226</v>
      </c>
      <c r="F463" t="s">
        <v>4290</v>
      </c>
      <c r="G463" s="2">
        <v>4</v>
      </c>
      <c r="H463" s="2" t="str">
        <f>_xlfn.XLOOKUP(E463,'Customer Data'!$A$1:$A$1001,'Customer Data'!$B$1:$B$1001,,0)</f>
        <v>Ransell McKall</v>
      </c>
      <c r="I463" s="2" t="str">
        <f>IF(_xlfn.XLOOKUP(E463,'Customer Data'!$A$1:$A$1001,'Customer Data'!$C$1:$C$1001,,0)=0,"",_xlfn.XLOOKUP(E463,'Customer Data'!$A$1:$A$1001,'Customer Data'!$C$1:$C$1001,,0))</f>
        <v>rmckallct@sakura.ne.jp</v>
      </c>
      <c r="J463" s="2" t="str">
        <f>_xlfn.XLOOKUP(E463,'Customer Data'!$A$1:$A$1001,'Customer Data'!$F$1:$F$1001,,0)</f>
        <v>China</v>
      </c>
      <c r="K463" t="str">
        <f>INDEX('Product Data'!$A$1:$G$49,MATCH('Order Data'!$F463,'Product Data'!$A$1:$A$49,0),MATCH('Order Data'!K$1,'Product Data'!$A$1:$G$1,0))</f>
        <v>Rob</v>
      </c>
      <c r="L463" t="str">
        <f>INDEX('Product Data'!$A$1:$G$49,MATCH('Order Data'!$F463,'Product Data'!$A$1:$A$49,0),MATCH('Order Data'!L$1,'Product Data'!$A$1:$G$1,0))</f>
        <v>D</v>
      </c>
      <c r="M463" s="4">
        <f>INDEX('Product Data'!$A$1:$G$49,MATCH('Order Data'!$F463,'Product Data'!$A$1:$A$49,0),MATCH('Order Data'!M$1,'Product Data'!$A$1:$G$1,0))</f>
        <v>0.2</v>
      </c>
      <c r="N463" s="5">
        <f>INDEX('Product Data'!$A$1:$G$49,MATCH('Order Data'!$F463,'Product Data'!$A$1:$A$49,0),MATCH('Order Data'!N$1,'Product Data'!$A$1:$G$1,0))</f>
        <v>2.6849999999999996</v>
      </c>
      <c r="O463" s="5">
        <f t="shared" si="21"/>
        <v>10.739999999999998</v>
      </c>
      <c r="P463" t="str">
        <f t="shared" si="22"/>
        <v>Robusta</v>
      </c>
      <c r="Q463" t="str">
        <f t="shared" si="23"/>
        <v>Dark</v>
      </c>
      <c r="R463" t="str">
        <f>_xlfn.XLOOKUP(tbl_orders[[#This Row],[Customer ID]],'Customer Data'!$A$1:$A$1001,'Customer Data'!$H$1:$H$1001,,0)</f>
        <v>Yes</v>
      </c>
    </row>
    <row r="464" spans="1:18" x14ac:dyDescent="0.2">
      <c r="A464" s="2" t="s">
        <v>2229</v>
      </c>
      <c r="B464" s="2" t="str">
        <f>TEXT(tbl_orders[[#This Row],[Order Date]],"mmm")</f>
        <v>Oct</v>
      </c>
      <c r="C464" s="2" t="str">
        <f>TEXT(tbl_orders[[#This Row],[Order Date]],"yyyy")</f>
        <v>2020</v>
      </c>
      <c r="D464" s="3">
        <v>44124</v>
      </c>
      <c r="E464" s="2" t="s">
        <v>2230</v>
      </c>
      <c r="F464" t="s">
        <v>4274</v>
      </c>
      <c r="G464" s="2">
        <v>5</v>
      </c>
      <c r="H464" s="2" t="str">
        <f>_xlfn.XLOOKUP(E464,'Customer Data'!$A$1:$A$1001,'Customer Data'!$B$1:$B$1001,,0)</f>
        <v>Borg Daile</v>
      </c>
      <c r="I464" s="2" t="str">
        <f>IF(_xlfn.XLOOKUP(E464,'Customer Data'!$A$1:$A$1001,'Customer Data'!$C$1:$C$1001,,0)=0,"",_xlfn.XLOOKUP(E464,'Customer Data'!$A$1:$A$1001,'Customer Data'!$C$1:$C$1001,,0))</f>
        <v>bdailecu@vistaprint.com</v>
      </c>
      <c r="J464" s="2" t="str">
        <f>_xlfn.XLOOKUP(E464,'Customer Data'!$A$1:$A$1001,'Customer Data'!$F$1:$F$1001,,0)</f>
        <v>United States</v>
      </c>
      <c r="K464" t="str">
        <f>INDEX('Product Data'!$A$1:$G$49,MATCH('Order Data'!$F464,'Product Data'!$A$1:$A$49,0),MATCH('Order Data'!K$1,'Product Data'!$A$1:$G$1,0))</f>
        <v>Ara</v>
      </c>
      <c r="L464" t="str">
        <f>INDEX('Product Data'!$A$1:$G$49,MATCH('Order Data'!$F464,'Product Data'!$A$1:$A$49,0),MATCH('Order Data'!L$1,'Product Data'!$A$1:$G$1,0))</f>
        <v>D</v>
      </c>
      <c r="M464" s="4">
        <f>INDEX('Product Data'!$A$1:$G$49,MATCH('Order Data'!$F464,'Product Data'!$A$1:$A$49,0),MATCH('Order Data'!M$1,'Product Data'!$A$1:$G$1,0))</f>
        <v>1</v>
      </c>
      <c r="N464" s="5">
        <f>INDEX('Product Data'!$A$1:$G$49,MATCH('Order Data'!$F464,'Product Data'!$A$1:$A$49,0),MATCH('Order Data'!N$1,'Product Data'!$A$1:$G$1,0))</f>
        <v>9.9499999999999993</v>
      </c>
      <c r="O464" s="5">
        <f t="shared" si="21"/>
        <v>49.75</v>
      </c>
      <c r="P464" t="str">
        <f t="shared" si="22"/>
        <v>Arabica</v>
      </c>
      <c r="Q464" t="str">
        <f t="shared" si="23"/>
        <v>Dark</v>
      </c>
      <c r="R464" t="str">
        <f>_xlfn.XLOOKUP(tbl_orders[[#This Row],[Customer ID]],'Customer Data'!$A$1:$A$1001,'Customer Data'!$H$1:$H$1001,,0)</f>
        <v>Yes</v>
      </c>
    </row>
    <row r="465" spans="1:18" x14ac:dyDescent="0.2">
      <c r="A465" s="2" t="s">
        <v>2233</v>
      </c>
      <c r="B465" s="2" t="str">
        <f>TEXT(tbl_orders[[#This Row],[Order Date]],"mmm")</f>
        <v>Sep</v>
      </c>
      <c r="C465" s="2" t="str">
        <f>TEXT(tbl_orders[[#This Row],[Order Date]],"yyyy")</f>
        <v>2019</v>
      </c>
      <c r="D465" s="3">
        <v>43730</v>
      </c>
      <c r="E465" s="2" t="s">
        <v>2234</v>
      </c>
      <c r="F465" t="s">
        <v>4268</v>
      </c>
      <c r="G465" s="2">
        <v>2</v>
      </c>
      <c r="H465" s="2" t="str">
        <f>_xlfn.XLOOKUP(E465,'Customer Data'!$A$1:$A$1001,'Customer Data'!$B$1:$B$1001,,0)</f>
        <v>Adolphe Treherne</v>
      </c>
      <c r="I465" s="2" t="str">
        <f>IF(_xlfn.XLOOKUP(E465,'Customer Data'!$A$1:$A$1001,'Customer Data'!$C$1:$C$1001,,0)=0,"",_xlfn.XLOOKUP(E465,'Customer Data'!$A$1:$A$1001,'Customer Data'!$C$1:$C$1001,,0))</f>
        <v>atrehernecv@state.tx.us</v>
      </c>
      <c r="J465" s="2" t="str">
        <f>_xlfn.XLOOKUP(E465,'Customer Data'!$A$1:$A$1001,'Customer Data'!$F$1:$F$1001,,0)</f>
        <v>Brazil</v>
      </c>
      <c r="K465" t="str">
        <f>INDEX('Product Data'!$A$1:$G$49,MATCH('Order Data'!$F465,'Product Data'!$A$1:$A$49,0),MATCH('Order Data'!K$1,'Product Data'!$A$1:$G$1,0))</f>
        <v>Exc</v>
      </c>
      <c r="L465" t="str">
        <f>INDEX('Product Data'!$A$1:$G$49,MATCH('Order Data'!$F465,'Product Data'!$A$1:$A$49,0),MATCH('Order Data'!L$1,'Product Data'!$A$1:$G$1,0))</f>
        <v>M</v>
      </c>
      <c r="M465" s="4">
        <f>INDEX('Product Data'!$A$1:$G$49,MATCH('Order Data'!$F465,'Product Data'!$A$1:$A$49,0),MATCH('Order Data'!M$1,'Product Data'!$A$1:$G$1,0))</f>
        <v>1</v>
      </c>
      <c r="N465" s="5">
        <f>INDEX('Product Data'!$A$1:$G$49,MATCH('Order Data'!$F465,'Product Data'!$A$1:$A$49,0),MATCH('Order Data'!N$1,'Product Data'!$A$1:$G$1,0))</f>
        <v>13.75</v>
      </c>
      <c r="O465" s="5">
        <f t="shared" si="21"/>
        <v>27.5</v>
      </c>
      <c r="P465" t="str">
        <f t="shared" si="22"/>
        <v>Excelsa</v>
      </c>
      <c r="Q465" t="str">
        <f t="shared" si="23"/>
        <v>Medium</v>
      </c>
      <c r="R465" t="str">
        <f>_xlfn.XLOOKUP(tbl_orders[[#This Row],[Customer ID]],'Customer Data'!$A$1:$A$1001,'Customer Data'!$H$1:$H$1001,,0)</f>
        <v>No</v>
      </c>
    </row>
    <row r="466" spans="1:18" x14ac:dyDescent="0.2">
      <c r="A466" s="2" t="s">
        <v>2237</v>
      </c>
      <c r="B466" s="2" t="str">
        <f>TEXT(tbl_orders[[#This Row],[Order Date]],"mmm")</f>
        <v>Jun</v>
      </c>
      <c r="C466" s="2" t="str">
        <f>TEXT(tbl_orders[[#This Row],[Order Date]],"yyyy")</f>
        <v>2020</v>
      </c>
      <c r="D466" s="3">
        <v>43989</v>
      </c>
      <c r="E466" s="2" t="s">
        <v>2238</v>
      </c>
      <c r="F466" t="s">
        <v>4292</v>
      </c>
      <c r="G466" s="2">
        <v>4</v>
      </c>
      <c r="H466" s="2" t="str">
        <f>_xlfn.XLOOKUP(E466,'Customer Data'!$A$1:$A$1001,'Customer Data'!$B$1:$B$1001,,0)</f>
        <v>Annetta Brentnall</v>
      </c>
      <c r="I466" s="2" t="str">
        <f>IF(_xlfn.XLOOKUP(E466,'Customer Data'!$A$1:$A$1001,'Customer Data'!$C$1:$C$1001,,0)=0,"",_xlfn.XLOOKUP(E466,'Customer Data'!$A$1:$A$1001,'Customer Data'!$C$1:$C$1001,,0))</f>
        <v>abrentnallcw@biglobe.ne.jp</v>
      </c>
      <c r="J466" s="2" t="str">
        <f>_xlfn.XLOOKUP(E466,'Customer Data'!$A$1:$A$1001,'Customer Data'!$F$1:$F$1001,,0)</f>
        <v>China</v>
      </c>
      <c r="K466" t="str">
        <f>INDEX('Product Data'!$A$1:$G$49,MATCH('Order Data'!$F466,'Product Data'!$A$1:$A$49,0),MATCH('Order Data'!K$1,'Product Data'!$A$1:$G$1,0))</f>
        <v>Lib</v>
      </c>
      <c r="L466" t="str">
        <f>INDEX('Product Data'!$A$1:$G$49,MATCH('Order Data'!$F466,'Product Data'!$A$1:$A$49,0),MATCH('Order Data'!L$1,'Product Data'!$A$1:$G$1,0))</f>
        <v>D</v>
      </c>
      <c r="M466" s="4">
        <f>INDEX('Product Data'!$A$1:$G$49,MATCH('Order Data'!$F466,'Product Data'!$A$1:$A$49,0),MATCH('Order Data'!M$1,'Product Data'!$A$1:$G$1,0))</f>
        <v>2.5</v>
      </c>
      <c r="N466" s="5">
        <f>INDEX('Product Data'!$A$1:$G$49,MATCH('Order Data'!$F466,'Product Data'!$A$1:$A$49,0),MATCH('Order Data'!N$1,'Product Data'!$A$1:$G$1,0))</f>
        <v>29.784999999999997</v>
      </c>
      <c r="O466" s="5">
        <f t="shared" si="21"/>
        <v>119.13999999999999</v>
      </c>
      <c r="P466" t="str">
        <f t="shared" si="22"/>
        <v>Liberica</v>
      </c>
      <c r="Q466" t="str">
        <f t="shared" si="23"/>
        <v>Dark</v>
      </c>
      <c r="R466" t="str">
        <f>_xlfn.XLOOKUP(tbl_orders[[#This Row],[Customer ID]],'Customer Data'!$A$1:$A$1001,'Customer Data'!$H$1:$H$1001,,0)</f>
        <v>No</v>
      </c>
    </row>
    <row r="467" spans="1:18" x14ac:dyDescent="0.2">
      <c r="A467" s="2" t="s">
        <v>2241</v>
      </c>
      <c r="B467" s="2" t="str">
        <f>TEXT(tbl_orders[[#This Row],[Order Date]],"mmm")</f>
        <v>Dec</v>
      </c>
      <c r="C467" s="2" t="str">
        <f>TEXT(tbl_orders[[#This Row],[Order Date]],"yyyy")</f>
        <v>2019</v>
      </c>
      <c r="D467" s="3">
        <v>43814</v>
      </c>
      <c r="E467" s="2" t="s">
        <v>2242</v>
      </c>
      <c r="F467" t="s">
        <v>4276</v>
      </c>
      <c r="G467" s="2">
        <v>1</v>
      </c>
      <c r="H467" s="2" t="str">
        <f>_xlfn.XLOOKUP(E467,'Customer Data'!$A$1:$A$1001,'Customer Data'!$B$1:$B$1001,,0)</f>
        <v>Dick Drinkall</v>
      </c>
      <c r="I467" s="2" t="str">
        <f>IF(_xlfn.XLOOKUP(E467,'Customer Data'!$A$1:$A$1001,'Customer Data'!$C$1:$C$1001,,0)=0,"",_xlfn.XLOOKUP(E467,'Customer Data'!$A$1:$A$1001,'Customer Data'!$C$1:$C$1001,,0))</f>
        <v>ddrinkallcx@psu.edu</v>
      </c>
      <c r="J467" s="2" t="str">
        <f>_xlfn.XLOOKUP(E467,'Customer Data'!$A$1:$A$1001,'Customer Data'!$F$1:$F$1001,,0)</f>
        <v>United States</v>
      </c>
      <c r="K467" t="str">
        <f>INDEX('Product Data'!$A$1:$G$49,MATCH('Order Data'!$F467,'Product Data'!$A$1:$A$49,0),MATCH('Order Data'!K$1,'Product Data'!$A$1:$G$1,0))</f>
        <v>Rob</v>
      </c>
      <c r="L467" t="str">
        <f>INDEX('Product Data'!$A$1:$G$49,MATCH('Order Data'!$F467,'Product Data'!$A$1:$A$49,0),MATCH('Order Data'!L$1,'Product Data'!$A$1:$G$1,0))</f>
        <v>D</v>
      </c>
      <c r="M467" s="4">
        <f>INDEX('Product Data'!$A$1:$G$49,MATCH('Order Data'!$F467,'Product Data'!$A$1:$A$49,0),MATCH('Order Data'!M$1,'Product Data'!$A$1:$G$1,0))</f>
        <v>2.5</v>
      </c>
      <c r="N467" s="5">
        <f>INDEX('Product Data'!$A$1:$G$49,MATCH('Order Data'!$F467,'Product Data'!$A$1:$A$49,0),MATCH('Order Data'!N$1,'Product Data'!$A$1:$G$1,0))</f>
        <v>20.584999999999997</v>
      </c>
      <c r="O467" s="5">
        <f t="shared" si="21"/>
        <v>20.584999999999997</v>
      </c>
      <c r="P467" t="str">
        <f t="shared" si="22"/>
        <v>Robusta</v>
      </c>
      <c r="Q467" t="str">
        <f t="shared" si="23"/>
        <v>Dark</v>
      </c>
      <c r="R467" t="str">
        <f>_xlfn.XLOOKUP(tbl_orders[[#This Row],[Customer ID]],'Customer Data'!$A$1:$A$1001,'Customer Data'!$H$1:$H$1001,,0)</f>
        <v>Yes</v>
      </c>
    </row>
    <row r="468" spans="1:18" x14ac:dyDescent="0.2">
      <c r="A468" s="2" t="s">
        <v>2245</v>
      </c>
      <c r="B468" s="2" t="str">
        <f>TEXT(tbl_orders[[#This Row],[Order Date]],"mmm")</f>
        <v>Dec</v>
      </c>
      <c r="C468" s="2" t="str">
        <f>TEXT(tbl_orders[[#This Row],[Order Date]],"yyyy")</f>
        <v>2020</v>
      </c>
      <c r="D468" s="3">
        <v>44171</v>
      </c>
      <c r="E468" s="2" t="s">
        <v>2246</v>
      </c>
      <c r="F468" t="s">
        <v>4281</v>
      </c>
      <c r="G468" s="2">
        <v>3</v>
      </c>
      <c r="H468" s="2" t="str">
        <f>_xlfn.XLOOKUP(E468,'Customer Data'!$A$1:$A$1001,'Customer Data'!$B$1:$B$1001,,0)</f>
        <v>Dagny Kornel</v>
      </c>
      <c r="I468" s="2" t="str">
        <f>IF(_xlfn.XLOOKUP(E468,'Customer Data'!$A$1:$A$1001,'Customer Data'!$C$1:$C$1001,,0)=0,"",_xlfn.XLOOKUP(E468,'Customer Data'!$A$1:$A$1001,'Customer Data'!$C$1:$C$1001,,0))</f>
        <v>dkornelcy@cyberchimps.com</v>
      </c>
      <c r="J468" s="2" t="str">
        <f>_xlfn.XLOOKUP(E468,'Customer Data'!$A$1:$A$1001,'Customer Data'!$F$1:$F$1001,,0)</f>
        <v>China</v>
      </c>
      <c r="K468" t="str">
        <f>INDEX('Product Data'!$A$1:$G$49,MATCH('Order Data'!$F468,'Product Data'!$A$1:$A$49,0),MATCH('Order Data'!K$1,'Product Data'!$A$1:$G$1,0))</f>
        <v>Ara</v>
      </c>
      <c r="L468" t="str">
        <f>INDEX('Product Data'!$A$1:$G$49,MATCH('Order Data'!$F468,'Product Data'!$A$1:$A$49,0),MATCH('Order Data'!L$1,'Product Data'!$A$1:$G$1,0))</f>
        <v>D</v>
      </c>
      <c r="M468" s="4">
        <f>INDEX('Product Data'!$A$1:$G$49,MATCH('Order Data'!$F468,'Product Data'!$A$1:$A$49,0),MATCH('Order Data'!M$1,'Product Data'!$A$1:$G$1,0))</f>
        <v>0.2</v>
      </c>
      <c r="N468" s="5">
        <f>INDEX('Product Data'!$A$1:$G$49,MATCH('Order Data'!$F468,'Product Data'!$A$1:$A$49,0),MATCH('Order Data'!N$1,'Product Data'!$A$1:$G$1,0))</f>
        <v>2.9849999999999999</v>
      </c>
      <c r="O468" s="5">
        <f t="shared" si="21"/>
        <v>8.9550000000000001</v>
      </c>
      <c r="P468" t="str">
        <f t="shared" si="22"/>
        <v>Arabica</v>
      </c>
      <c r="Q468" t="str">
        <f t="shared" si="23"/>
        <v>Dark</v>
      </c>
      <c r="R468" t="str">
        <f>_xlfn.XLOOKUP(tbl_orders[[#This Row],[Customer ID]],'Customer Data'!$A$1:$A$1001,'Customer Data'!$H$1:$H$1001,,0)</f>
        <v>Yes</v>
      </c>
    </row>
    <row r="469" spans="1:18" x14ac:dyDescent="0.2">
      <c r="A469" s="2" t="s">
        <v>2249</v>
      </c>
      <c r="B469" s="2" t="str">
        <f>TEXT(tbl_orders[[#This Row],[Order Date]],"mmm")</f>
        <v>Dec</v>
      </c>
      <c r="C469" s="2" t="str">
        <f>TEXT(tbl_orders[[#This Row],[Order Date]],"yyyy")</f>
        <v>2021</v>
      </c>
      <c r="D469" s="3">
        <v>44536</v>
      </c>
      <c r="E469" s="2" t="s">
        <v>2250</v>
      </c>
      <c r="F469" t="s">
        <v>4285</v>
      </c>
      <c r="G469" s="2">
        <v>1</v>
      </c>
      <c r="H469" s="2" t="str">
        <f>_xlfn.XLOOKUP(E469,'Customer Data'!$A$1:$A$1001,'Customer Data'!$B$1:$B$1001,,0)</f>
        <v>Rhona Lequeux</v>
      </c>
      <c r="I469" s="2" t="str">
        <f>IF(_xlfn.XLOOKUP(E469,'Customer Data'!$A$1:$A$1001,'Customer Data'!$C$1:$C$1001,,0)=0,"",_xlfn.XLOOKUP(E469,'Customer Data'!$A$1:$A$1001,'Customer Data'!$C$1:$C$1001,,0))</f>
        <v>rlequeuxcz@newyorker.com</v>
      </c>
      <c r="J469" s="2" t="str">
        <f>_xlfn.XLOOKUP(E469,'Customer Data'!$A$1:$A$1001,'Customer Data'!$F$1:$F$1001,,0)</f>
        <v>Brazil</v>
      </c>
      <c r="K469" t="str">
        <f>INDEX('Product Data'!$A$1:$G$49,MATCH('Order Data'!$F469,'Product Data'!$A$1:$A$49,0),MATCH('Order Data'!K$1,'Product Data'!$A$1:$G$1,0))</f>
        <v>Ara</v>
      </c>
      <c r="L469" t="str">
        <f>INDEX('Product Data'!$A$1:$G$49,MATCH('Order Data'!$F469,'Product Data'!$A$1:$A$49,0),MATCH('Order Data'!L$1,'Product Data'!$A$1:$G$1,0))</f>
        <v>D</v>
      </c>
      <c r="M469" s="4">
        <f>INDEX('Product Data'!$A$1:$G$49,MATCH('Order Data'!$F469,'Product Data'!$A$1:$A$49,0),MATCH('Order Data'!M$1,'Product Data'!$A$1:$G$1,0))</f>
        <v>0.5</v>
      </c>
      <c r="N469" s="5">
        <f>INDEX('Product Data'!$A$1:$G$49,MATCH('Order Data'!$F469,'Product Data'!$A$1:$A$49,0),MATCH('Order Data'!N$1,'Product Data'!$A$1:$G$1,0))</f>
        <v>5.97</v>
      </c>
      <c r="O469" s="5">
        <f t="shared" si="21"/>
        <v>5.97</v>
      </c>
      <c r="P469" t="str">
        <f t="shared" si="22"/>
        <v>Arabica</v>
      </c>
      <c r="Q469" t="str">
        <f t="shared" si="23"/>
        <v>Dark</v>
      </c>
      <c r="R469" t="str">
        <f>_xlfn.XLOOKUP(tbl_orders[[#This Row],[Customer ID]],'Customer Data'!$A$1:$A$1001,'Customer Data'!$H$1:$H$1001,,0)</f>
        <v>No</v>
      </c>
    </row>
    <row r="470" spans="1:18" x14ac:dyDescent="0.2">
      <c r="A470" s="2" t="s">
        <v>2253</v>
      </c>
      <c r="B470" s="2" t="str">
        <f>TEXT(tbl_orders[[#This Row],[Order Date]],"mmm")</f>
        <v>Jul</v>
      </c>
      <c r="C470" s="2" t="str">
        <f>TEXT(tbl_orders[[#This Row],[Order Date]],"yyyy")</f>
        <v>2020</v>
      </c>
      <c r="D470" s="3">
        <v>44023</v>
      </c>
      <c r="E470" s="2" t="s">
        <v>2254</v>
      </c>
      <c r="F470" t="s">
        <v>4268</v>
      </c>
      <c r="G470" s="2">
        <v>3</v>
      </c>
      <c r="H470" s="2" t="str">
        <f>_xlfn.XLOOKUP(E470,'Customer Data'!$A$1:$A$1001,'Customer Data'!$B$1:$B$1001,,0)</f>
        <v>Julius Mccaull</v>
      </c>
      <c r="I470" s="2" t="str">
        <f>IF(_xlfn.XLOOKUP(E470,'Customer Data'!$A$1:$A$1001,'Customer Data'!$C$1:$C$1001,,0)=0,"",_xlfn.XLOOKUP(E470,'Customer Data'!$A$1:$A$1001,'Customer Data'!$C$1:$C$1001,,0))</f>
        <v>jmccaulld0@parallels.com</v>
      </c>
      <c r="J470" s="2" t="str">
        <f>_xlfn.XLOOKUP(E470,'Customer Data'!$A$1:$A$1001,'Customer Data'!$F$1:$F$1001,,0)</f>
        <v>China</v>
      </c>
      <c r="K470" t="str">
        <f>INDEX('Product Data'!$A$1:$G$49,MATCH('Order Data'!$F470,'Product Data'!$A$1:$A$49,0),MATCH('Order Data'!K$1,'Product Data'!$A$1:$G$1,0))</f>
        <v>Exc</v>
      </c>
      <c r="L470" t="str">
        <f>INDEX('Product Data'!$A$1:$G$49,MATCH('Order Data'!$F470,'Product Data'!$A$1:$A$49,0),MATCH('Order Data'!L$1,'Product Data'!$A$1:$G$1,0))</f>
        <v>M</v>
      </c>
      <c r="M470" s="4">
        <f>INDEX('Product Data'!$A$1:$G$49,MATCH('Order Data'!$F470,'Product Data'!$A$1:$A$49,0),MATCH('Order Data'!M$1,'Product Data'!$A$1:$G$1,0))</f>
        <v>1</v>
      </c>
      <c r="N470" s="5">
        <f>INDEX('Product Data'!$A$1:$G$49,MATCH('Order Data'!$F470,'Product Data'!$A$1:$A$49,0),MATCH('Order Data'!N$1,'Product Data'!$A$1:$G$1,0))</f>
        <v>13.75</v>
      </c>
      <c r="O470" s="5">
        <f t="shared" si="21"/>
        <v>41.25</v>
      </c>
      <c r="P470" t="str">
        <f t="shared" si="22"/>
        <v>Excelsa</v>
      </c>
      <c r="Q470" t="str">
        <f t="shared" si="23"/>
        <v>Medium</v>
      </c>
      <c r="R470" t="str">
        <f>_xlfn.XLOOKUP(tbl_orders[[#This Row],[Customer ID]],'Customer Data'!$A$1:$A$1001,'Customer Data'!$H$1:$H$1001,,0)</f>
        <v>Yes</v>
      </c>
    </row>
    <row r="471" spans="1:18" x14ac:dyDescent="0.2">
      <c r="A471" s="2" t="s">
        <v>2257</v>
      </c>
      <c r="B471" s="2" t="str">
        <f>TEXT(tbl_orders[[#This Row],[Order Date]],"mmm")</f>
        <v>Jun</v>
      </c>
      <c r="C471" s="2" t="str">
        <f>TEXT(tbl_orders[[#This Row],[Order Date]],"yyyy")</f>
        <v>2021</v>
      </c>
      <c r="D471" s="3">
        <v>44375</v>
      </c>
      <c r="E471" s="2" t="s">
        <v>2293</v>
      </c>
      <c r="F471" t="s">
        <v>4311</v>
      </c>
      <c r="G471" s="2">
        <v>5</v>
      </c>
      <c r="H471" s="2" t="str">
        <f>_xlfn.XLOOKUP(E471,'Customer Data'!$A$1:$A$1001,'Customer Data'!$B$1:$B$1001,,0)</f>
        <v>Ailey Brash</v>
      </c>
      <c r="I471" s="2" t="str">
        <f>IF(_xlfn.XLOOKUP(E471,'Customer Data'!$A$1:$A$1001,'Customer Data'!$C$1:$C$1001,,0)=0,"",_xlfn.XLOOKUP(E471,'Customer Data'!$A$1:$A$1001,'Customer Data'!$C$1:$C$1001,,0))</f>
        <v>abrashda@plala.or.jp</v>
      </c>
      <c r="J471" s="2" t="str">
        <f>_xlfn.XLOOKUP(E471,'Customer Data'!$A$1:$A$1001,'Customer Data'!$F$1:$F$1001,,0)</f>
        <v>Brazil</v>
      </c>
      <c r="K471" t="str">
        <f>INDEX('Product Data'!$A$1:$G$49,MATCH('Order Data'!$F471,'Product Data'!$A$1:$A$49,0),MATCH('Order Data'!K$1,'Product Data'!$A$1:$G$1,0))</f>
        <v>Exc</v>
      </c>
      <c r="L471" t="str">
        <f>INDEX('Product Data'!$A$1:$G$49,MATCH('Order Data'!$F471,'Product Data'!$A$1:$A$49,0),MATCH('Order Data'!L$1,'Product Data'!$A$1:$G$1,0))</f>
        <v>L</v>
      </c>
      <c r="M471" s="4">
        <f>INDEX('Product Data'!$A$1:$G$49,MATCH('Order Data'!$F471,'Product Data'!$A$1:$A$49,0),MATCH('Order Data'!M$1,'Product Data'!$A$1:$G$1,0))</f>
        <v>0.2</v>
      </c>
      <c r="N471" s="5">
        <f>INDEX('Product Data'!$A$1:$G$49,MATCH('Order Data'!$F471,'Product Data'!$A$1:$A$49,0),MATCH('Order Data'!N$1,'Product Data'!$A$1:$G$1,0))</f>
        <v>4.4550000000000001</v>
      </c>
      <c r="O471" s="5">
        <f t="shared" si="21"/>
        <v>22.274999999999999</v>
      </c>
      <c r="P471" t="str">
        <f t="shared" si="22"/>
        <v>Excelsa</v>
      </c>
      <c r="Q471" t="str">
        <f t="shared" si="23"/>
        <v>Light</v>
      </c>
      <c r="R471" t="str">
        <f>_xlfn.XLOOKUP(tbl_orders[[#This Row],[Customer ID]],'Customer Data'!$A$1:$A$1001,'Customer Data'!$H$1:$H$1001,,0)</f>
        <v>Yes</v>
      </c>
    </row>
    <row r="472" spans="1:18" x14ac:dyDescent="0.2">
      <c r="A472" s="2" t="s">
        <v>2261</v>
      </c>
      <c r="B472" s="2" t="str">
        <f>TEXT(tbl_orders[[#This Row],[Order Date]],"mmm")</f>
        <v>Apr</v>
      </c>
      <c r="C472" s="2" t="str">
        <f>TEXT(tbl_orders[[#This Row],[Order Date]],"yyyy")</f>
        <v>2022</v>
      </c>
      <c r="D472" s="3">
        <v>44656</v>
      </c>
      <c r="E472" s="2" t="s">
        <v>2262</v>
      </c>
      <c r="F472" t="s">
        <v>4284</v>
      </c>
      <c r="G472" s="2">
        <v>2</v>
      </c>
      <c r="H472" s="2" t="str">
        <f>_xlfn.XLOOKUP(E472,'Customer Data'!$A$1:$A$1001,'Customer Data'!$B$1:$B$1001,,0)</f>
        <v>Alberto Hutchinson</v>
      </c>
      <c r="I472" s="2" t="str">
        <f>IF(_xlfn.XLOOKUP(E472,'Customer Data'!$A$1:$A$1001,'Customer Data'!$C$1:$C$1001,,0)=0,"",_xlfn.XLOOKUP(E472,'Customer Data'!$A$1:$A$1001,'Customer Data'!$C$1:$C$1001,,0))</f>
        <v>ahutchinsond2@imgur.com</v>
      </c>
      <c r="J472" s="2" t="str">
        <f>_xlfn.XLOOKUP(E472,'Customer Data'!$A$1:$A$1001,'Customer Data'!$F$1:$F$1001,,0)</f>
        <v>United States</v>
      </c>
      <c r="K472" t="str">
        <f>INDEX('Product Data'!$A$1:$G$49,MATCH('Order Data'!$F472,'Product Data'!$A$1:$A$49,0),MATCH('Order Data'!K$1,'Product Data'!$A$1:$G$1,0))</f>
        <v>Ara</v>
      </c>
      <c r="L472" t="str">
        <f>INDEX('Product Data'!$A$1:$G$49,MATCH('Order Data'!$F472,'Product Data'!$A$1:$A$49,0),MATCH('Order Data'!L$1,'Product Data'!$A$1:$G$1,0))</f>
        <v>M</v>
      </c>
      <c r="M472" s="4">
        <f>INDEX('Product Data'!$A$1:$G$49,MATCH('Order Data'!$F472,'Product Data'!$A$1:$A$49,0),MATCH('Order Data'!M$1,'Product Data'!$A$1:$G$1,0))</f>
        <v>0.5</v>
      </c>
      <c r="N472" s="5">
        <f>INDEX('Product Data'!$A$1:$G$49,MATCH('Order Data'!$F472,'Product Data'!$A$1:$A$49,0),MATCH('Order Data'!N$1,'Product Data'!$A$1:$G$1,0))</f>
        <v>6.75</v>
      </c>
      <c r="O472" s="5">
        <f t="shared" si="21"/>
        <v>13.5</v>
      </c>
      <c r="P472" t="str">
        <f t="shared" si="22"/>
        <v>Arabica</v>
      </c>
      <c r="Q472" t="str">
        <f t="shared" si="23"/>
        <v>Medium</v>
      </c>
      <c r="R472" t="str">
        <f>_xlfn.XLOOKUP(tbl_orders[[#This Row],[Customer ID]],'Customer Data'!$A$1:$A$1001,'Customer Data'!$H$1:$H$1001,,0)</f>
        <v>Yes</v>
      </c>
    </row>
    <row r="473" spans="1:18" x14ac:dyDescent="0.2">
      <c r="A473" s="2" t="s">
        <v>2265</v>
      </c>
      <c r="B473" s="2" t="str">
        <f>TEXT(tbl_orders[[#This Row],[Order Date]],"mmm")</f>
        <v>Mar</v>
      </c>
      <c r="C473" s="2" t="str">
        <f>TEXT(tbl_orders[[#This Row],[Order Date]],"yyyy")</f>
        <v>2022</v>
      </c>
      <c r="D473" s="3">
        <v>44644</v>
      </c>
      <c r="E473" s="2" t="s">
        <v>2266</v>
      </c>
      <c r="F473" t="s">
        <v>4308</v>
      </c>
      <c r="G473" s="2">
        <v>2</v>
      </c>
      <c r="H473" s="2" t="str">
        <f>_xlfn.XLOOKUP(E473,'Customer Data'!$A$1:$A$1001,'Customer Data'!$B$1:$B$1001,,0)</f>
        <v>Lamond Gheeraert</v>
      </c>
      <c r="I473" s="2" t="str">
        <f>IF(_xlfn.XLOOKUP(E473,'Customer Data'!$A$1:$A$1001,'Customer Data'!$C$1:$C$1001,,0)=0,"",_xlfn.XLOOKUP(E473,'Customer Data'!$A$1:$A$1001,'Customer Data'!$C$1:$C$1001,,0))</f>
        <v/>
      </c>
      <c r="J473" s="2" t="str">
        <f>_xlfn.XLOOKUP(E473,'Customer Data'!$A$1:$A$1001,'Customer Data'!$F$1:$F$1001,,0)</f>
        <v>China</v>
      </c>
      <c r="K473" t="str">
        <f>INDEX('Product Data'!$A$1:$G$49,MATCH('Order Data'!$F473,'Product Data'!$A$1:$A$49,0),MATCH('Order Data'!K$1,'Product Data'!$A$1:$G$1,0))</f>
        <v>Lib</v>
      </c>
      <c r="L473" t="str">
        <f>INDEX('Product Data'!$A$1:$G$49,MATCH('Order Data'!$F473,'Product Data'!$A$1:$A$49,0),MATCH('Order Data'!L$1,'Product Data'!$A$1:$G$1,0))</f>
        <v>M</v>
      </c>
      <c r="M473" s="4">
        <f>INDEX('Product Data'!$A$1:$G$49,MATCH('Order Data'!$F473,'Product Data'!$A$1:$A$49,0),MATCH('Order Data'!M$1,'Product Data'!$A$1:$G$1,0))</f>
        <v>2.5</v>
      </c>
      <c r="N473" s="5">
        <f>INDEX('Product Data'!$A$1:$G$49,MATCH('Order Data'!$F473,'Product Data'!$A$1:$A$49,0),MATCH('Order Data'!N$1,'Product Data'!$A$1:$G$1,0))</f>
        <v>33.464999999999996</v>
      </c>
      <c r="O473" s="5">
        <f t="shared" si="21"/>
        <v>66.929999999999993</v>
      </c>
      <c r="P473" t="str">
        <f t="shared" si="22"/>
        <v>Liberica</v>
      </c>
      <c r="Q473" t="str">
        <f t="shared" si="23"/>
        <v>Medium</v>
      </c>
      <c r="R473" t="str">
        <f>_xlfn.XLOOKUP(tbl_orders[[#This Row],[Customer ID]],'Customer Data'!$A$1:$A$1001,'Customer Data'!$H$1:$H$1001,,0)</f>
        <v>Yes</v>
      </c>
    </row>
    <row r="474" spans="1:18" x14ac:dyDescent="0.2">
      <c r="A474" s="2" t="s">
        <v>2268</v>
      </c>
      <c r="B474" s="2" t="str">
        <f>TEXT(tbl_orders[[#This Row],[Order Date]],"mmm")</f>
        <v>Feb</v>
      </c>
      <c r="C474" s="2" t="str">
        <f>TEXT(tbl_orders[[#This Row],[Order Date]],"yyyy")</f>
        <v>2020</v>
      </c>
      <c r="D474" s="3">
        <v>43869</v>
      </c>
      <c r="E474" s="2" t="s">
        <v>2269</v>
      </c>
      <c r="F474" t="s">
        <v>4281</v>
      </c>
      <c r="G474" s="2">
        <v>2</v>
      </c>
      <c r="H474" s="2" t="str">
        <f>_xlfn.XLOOKUP(E474,'Customer Data'!$A$1:$A$1001,'Customer Data'!$B$1:$B$1001,,0)</f>
        <v>Roxine Drivers</v>
      </c>
      <c r="I474" s="2" t="str">
        <f>IF(_xlfn.XLOOKUP(E474,'Customer Data'!$A$1:$A$1001,'Customer Data'!$C$1:$C$1001,,0)=0,"",_xlfn.XLOOKUP(E474,'Customer Data'!$A$1:$A$1001,'Customer Data'!$C$1:$C$1001,,0))</f>
        <v>rdriversd4@hexun.com</v>
      </c>
      <c r="J474" s="2" t="str">
        <f>_xlfn.XLOOKUP(E474,'Customer Data'!$A$1:$A$1001,'Customer Data'!$F$1:$F$1001,,0)</f>
        <v>Brazil</v>
      </c>
      <c r="K474" t="str">
        <f>INDEX('Product Data'!$A$1:$G$49,MATCH('Order Data'!$F474,'Product Data'!$A$1:$A$49,0),MATCH('Order Data'!K$1,'Product Data'!$A$1:$G$1,0))</f>
        <v>Ara</v>
      </c>
      <c r="L474" t="str">
        <f>INDEX('Product Data'!$A$1:$G$49,MATCH('Order Data'!$F474,'Product Data'!$A$1:$A$49,0),MATCH('Order Data'!L$1,'Product Data'!$A$1:$G$1,0))</f>
        <v>D</v>
      </c>
      <c r="M474" s="4">
        <f>INDEX('Product Data'!$A$1:$G$49,MATCH('Order Data'!$F474,'Product Data'!$A$1:$A$49,0),MATCH('Order Data'!M$1,'Product Data'!$A$1:$G$1,0))</f>
        <v>0.2</v>
      </c>
      <c r="N474" s="5">
        <f>INDEX('Product Data'!$A$1:$G$49,MATCH('Order Data'!$F474,'Product Data'!$A$1:$A$49,0),MATCH('Order Data'!N$1,'Product Data'!$A$1:$G$1,0))</f>
        <v>2.9849999999999999</v>
      </c>
      <c r="O474" s="5">
        <f t="shared" si="21"/>
        <v>5.97</v>
      </c>
      <c r="P474" t="str">
        <f t="shared" si="22"/>
        <v>Arabica</v>
      </c>
      <c r="Q474" t="str">
        <f t="shared" si="23"/>
        <v>Dark</v>
      </c>
      <c r="R474" t="str">
        <f>_xlfn.XLOOKUP(tbl_orders[[#This Row],[Customer ID]],'Customer Data'!$A$1:$A$1001,'Customer Data'!$H$1:$H$1001,,0)</f>
        <v>No</v>
      </c>
    </row>
    <row r="475" spans="1:18" x14ac:dyDescent="0.2">
      <c r="A475" s="2" t="s">
        <v>2272</v>
      </c>
      <c r="B475" s="2" t="str">
        <f>TEXT(tbl_orders[[#This Row],[Order Date]],"mmm")</f>
        <v>Feb</v>
      </c>
      <c r="C475" s="2" t="str">
        <f>TEXT(tbl_orders[[#This Row],[Order Date]],"yyyy")</f>
        <v>2022</v>
      </c>
      <c r="D475" s="3">
        <v>44603</v>
      </c>
      <c r="E475" s="2" t="s">
        <v>2273</v>
      </c>
      <c r="F475" t="s">
        <v>4267</v>
      </c>
      <c r="G475" s="2">
        <v>2</v>
      </c>
      <c r="H475" s="2" t="str">
        <f>_xlfn.XLOOKUP(E475,'Customer Data'!$A$1:$A$1001,'Customer Data'!$B$1:$B$1001,,0)</f>
        <v>Heloise Zeal</v>
      </c>
      <c r="I475" s="2" t="str">
        <f>IF(_xlfn.XLOOKUP(E475,'Customer Data'!$A$1:$A$1001,'Customer Data'!$C$1:$C$1001,,0)=0,"",_xlfn.XLOOKUP(E475,'Customer Data'!$A$1:$A$1001,'Customer Data'!$C$1:$C$1001,,0))</f>
        <v>hzeald5@google.de</v>
      </c>
      <c r="J475" s="2" t="str">
        <f>_xlfn.XLOOKUP(E475,'Customer Data'!$A$1:$A$1001,'Customer Data'!$F$1:$F$1001,,0)</f>
        <v>United States</v>
      </c>
      <c r="K475" t="str">
        <f>INDEX('Product Data'!$A$1:$G$49,MATCH('Order Data'!$F475,'Product Data'!$A$1:$A$49,0),MATCH('Order Data'!K$1,'Product Data'!$A$1:$G$1,0))</f>
        <v>Ara</v>
      </c>
      <c r="L475" t="str">
        <f>INDEX('Product Data'!$A$1:$G$49,MATCH('Order Data'!$F475,'Product Data'!$A$1:$A$49,0),MATCH('Order Data'!L$1,'Product Data'!$A$1:$G$1,0))</f>
        <v>L</v>
      </c>
      <c r="M475" s="4">
        <f>INDEX('Product Data'!$A$1:$G$49,MATCH('Order Data'!$F475,'Product Data'!$A$1:$A$49,0),MATCH('Order Data'!M$1,'Product Data'!$A$1:$G$1,0))</f>
        <v>1</v>
      </c>
      <c r="N475" s="5">
        <f>INDEX('Product Data'!$A$1:$G$49,MATCH('Order Data'!$F475,'Product Data'!$A$1:$A$49,0),MATCH('Order Data'!N$1,'Product Data'!$A$1:$G$1,0))</f>
        <v>12.95</v>
      </c>
      <c r="O475" s="5">
        <f t="shared" si="21"/>
        <v>25.9</v>
      </c>
      <c r="P475" t="str">
        <f t="shared" si="22"/>
        <v>Arabica</v>
      </c>
      <c r="Q475" t="str">
        <f t="shared" si="23"/>
        <v>Light</v>
      </c>
      <c r="R475" t="str">
        <f>_xlfn.XLOOKUP(tbl_orders[[#This Row],[Customer ID]],'Customer Data'!$A$1:$A$1001,'Customer Data'!$H$1:$H$1001,,0)</f>
        <v>No</v>
      </c>
    </row>
    <row r="476" spans="1:18" x14ac:dyDescent="0.2">
      <c r="A476" s="2" t="s">
        <v>2276</v>
      </c>
      <c r="B476" s="2" t="str">
        <f>TEXT(tbl_orders[[#This Row],[Order Date]],"mmm")</f>
        <v>Jul</v>
      </c>
      <c r="C476" s="2" t="str">
        <f>TEXT(tbl_orders[[#This Row],[Order Date]],"yyyy")</f>
        <v>2020</v>
      </c>
      <c r="D476" s="3">
        <v>44014</v>
      </c>
      <c r="E476" s="2" t="s">
        <v>2277</v>
      </c>
      <c r="F476" t="s">
        <v>4293</v>
      </c>
      <c r="G476" s="2">
        <v>1</v>
      </c>
      <c r="H476" s="2" t="str">
        <f>_xlfn.XLOOKUP(E476,'Customer Data'!$A$1:$A$1001,'Customer Data'!$B$1:$B$1001,,0)</f>
        <v>Granger Smallcombe</v>
      </c>
      <c r="I476" s="2" t="str">
        <f>IF(_xlfn.XLOOKUP(E476,'Customer Data'!$A$1:$A$1001,'Customer Data'!$C$1:$C$1001,,0)=0,"",_xlfn.XLOOKUP(E476,'Customer Data'!$A$1:$A$1001,'Customer Data'!$C$1:$C$1001,,0))</f>
        <v>gsmallcombed6@ucla.edu</v>
      </c>
      <c r="J476" s="2" t="str">
        <f>_xlfn.XLOOKUP(E476,'Customer Data'!$A$1:$A$1001,'Customer Data'!$F$1:$F$1001,,0)</f>
        <v>Brazil</v>
      </c>
      <c r="K476" t="str">
        <f>INDEX('Product Data'!$A$1:$G$49,MATCH('Order Data'!$F476,'Product Data'!$A$1:$A$49,0),MATCH('Order Data'!K$1,'Product Data'!$A$1:$G$1,0))</f>
        <v>Exc</v>
      </c>
      <c r="L476" t="str">
        <f>INDEX('Product Data'!$A$1:$G$49,MATCH('Order Data'!$F476,'Product Data'!$A$1:$A$49,0),MATCH('Order Data'!L$1,'Product Data'!$A$1:$G$1,0))</f>
        <v>M</v>
      </c>
      <c r="M476" s="4">
        <f>INDEX('Product Data'!$A$1:$G$49,MATCH('Order Data'!$F476,'Product Data'!$A$1:$A$49,0),MATCH('Order Data'!M$1,'Product Data'!$A$1:$G$1,0))</f>
        <v>2.5</v>
      </c>
      <c r="N476" s="5">
        <f>INDEX('Product Data'!$A$1:$G$49,MATCH('Order Data'!$F476,'Product Data'!$A$1:$A$49,0),MATCH('Order Data'!N$1,'Product Data'!$A$1:$G$1,0))</f>
        <v>31.624999999999996</v>
      </c>
      <c r="O476" s="5">
        <f t="shared" si="21"/>
        <v>31.624999999999996</v>
      </c>
      <c r="P476" t="str">
        <f t="shared" si="22"/>
        <v>Excelsa</v>
      </c>
      <c r="Q476" t="str">
        <f t="shared" si="23"/>
        <v>Medium</v>
      </c>
      <c r="R476" t="str">
        <f>_xlfn.XLOOKUP(tbl_orders[[#This Row],[Customer ID]],'Customer Data'!$A$1:$A$1001,'Customer Data'!$H$1:$H$1001,,0)</f>
        <v>Yes</v>
      </c>
    </row>
    <row r="477" spans="1:18" x14ac:dyDescent="0.2">
      <c r="A477" s="2" t="s">
        <v>2280</v>
      </c>
      <c r="B477" s="2" t="str">
        <f>TEXT(tbl_orders[[#This Row],[Order Date]],"mmm")</f>
        <v>Jul</v>
      </c>
      <c r="C477" s="2" t="str">
        <f>TEXT(tbl_orders[[#This Row],[Order Date]],"yyyy")</f>
        <v>2022</v>
      </c>
      <c r="D477" s="3">
        <v>44767</v>
      </c>
      <c r="E477" s="2" t="s">
        <v>2281</v>
      </c>
      <c r="F477" t="s">
        <v>4286</v>
      </c>
      <c r="G477" s="2">
        <v>2</v>
      </c>
      <c r="H477" s="2" t="str">
        <f>_xlfn.XLOOKUP(E477,'Customer Data'!$A$1:$A$1001,'Customer Data'!$B$1:$B$1001,,0)</f>
        <v>Daryn Dibley</v>
      </c>
      <c r="I477" s="2" t="str">
        <f>IF(_xlfn.XLOOKUP(E477,'Customer Data'!$A$1:$A$1001,'Customer Data'!$C$1:$C$1001,,0)=0,"",_xlfn.XLOOKUP(E477,'Customer Data'!$A$1:$A$1001,'Customer Data'!$C$1:$C$1001,,0))</f>
        <v>ddibleyd7@feedburner.com</v>
      </c>
      <c r="J477" s="2" t="str">
        <f>_xlfn.XLOOKUP(E477,'Customer Data'!$A$1:$A$1001,'Customer Data'!$F$1:$F$1001,,0)</f>
        <v>United States</v>
      </c>
      <c r="K477" t="str">
        <f>INDEX('Product Data'!$A$1:$G$49,MATCH('Order Data'!$F477,'Product Data'!$A$1:$A$49,0),MATCH('Order Data'!K$1,'Product Data'!$A$1:$G$1,0))</f>
        <v>Lib</v>
      </c>
      <c r="L477" t="str">
        <f>INDEX('Product Data'!$A$1:$G$49,MATCH('Order Data'!$F477,'Product Data'!$A$1:$A$49,0),MATCH('Order Data'!L$1,'Product Data'!$A$1:$G$1,0))</f>
        <v>M</v>
      </c>
      <c r="M477" s="4">
        <f>INDEX('Product Data'!$A$1:$G$49,MATCH('Order Data'!$F477,'Product Data'!$A$1:$A$49,0),MATCH('Order Data'!M$1,'Product Data'!$A$1:$G$1,0))</f>
        <v>0.2</v>
      </c>
      <c r="N477" s="5">
        <f>INDEX('Product Data'!$A$1:$G$49,MATCH('Order Data'!$F477,'Product Data'!$A$1:$A$49,0),MATCH('Order Data'!N$1,'Product Data'!$A$1:$G$1,0))</f>
        <v>4.3650000000000002</v>
      </c>
      <c r="O477" s="5">
        <f t="shared" si="21"/>
        <v>8.73</v>
      </c>
      <c r="P477" t="str">
        <f t="shared" si="22"/>
        <v>Liberica</v>
      </c>
      <c r="Q477" t="str">
        <f t="shared" si="23"/>
        <v>Medium</v>
      </c>
      <c r="R477" t="str">
        <f>_xlfn.XLOOKUP(tbl_orders[[#This Row],[Customer ID]],'Customer Data'!$A$1:$A$1001,'Customer Data'!$H$1:$H$1001,,0)</f>
        <v>No</v>
      </c>
    </row>
    <row r="478" spans="1:18" x14ac:dyDescent="0.2">
      <c r="A478" s="2" t="s">
        <v>2284</v>
      </c>
      <c r="B478" s="2" t="str">
        <f>TEXT(tbl_orders[[#This Row],[Order Date]],"mmm")</f>
        <v>Mar</v>
      </c>
      <c r="C478" s="2" t="str">
        <f>TEXT(tbl_orders[[#This Row],[Order Date]],"yyyy")</f>
        <v>2021</v>
      </c>
      <c r="D478" s="3">
        <v>44274</v>
      </c>
      <c r="E478" s="2" t="s">
        <v>2285</v>
      </c>
      <c r="F478" t="s">
        <v>4311</v>
      </c>
      <c r="G478" s="2">
        <v>6</v>
      </c>
      <c r="H478" s="2" t="str">
        <f>_xlfn.XLOOKUP(E478,'Customer Data'!$A$1:$A$1001,'Customer Data'!$B$1:$B$1001,,0)</f>
        <v>Gardy Dimitriou</v>
      </c>
      <c r="I478" s="2" t="str">
        <f>IF(_xlfn.XLOOKUP(E478,'Customer Data'!$A$1:$A$1001,'Customer Data'!$C$1:$C$1001,,0)=0,"",_xlfn.XLOOKUP(E478,'Customer Data'!$A$1:$A$1001,'Customer Data'!$C$1:$C$1001,,0))</f>
        <v>gdimitrioud8@chronoengine.com</v>
      </c>
      <c r="J478" s="2" t="str">
        <f>_xlfn.XLOOKUP(E478,'Customer Data'!$A$1:$A$1001,'Customer Data'!$F$1:$F$1001,,0)</f>
        <v>China</v>
      </c>
      <c r="K478" t="str">
        <f>INDEX('Product Data'!$A$1:$G$49,MATCH('Order Data'!$F478,'Product Data'!$A$1:$A$49,0),MATCH('Order Data'!K$1,'Product Data'!$A$1:$G$1,0))</f>
        <v>Exc</v>
      </c>
      <c r="L478" t="str">
        <f>INDEX('Product Data'!$A$1:$G$49,MATCH('Order Data'!$F478,'Product Data'!$A$1:$A$49,0),MATCH('Order Data'!L$1,'Product Data'!$A$1:$G$1,0))</f>
        <v>L</v>
      </c>
      <c r="M478" s="4">
        <f>INDEX('Product Data'!$A$1:$G$49,MATCH('Order Data'!$F478,'Product Data'!$A$1:$A$49,0),MATCH('Order Data'!M$1,'Product Data'!$A$1:$G$1,0))</f>
        <v>0.2</v>
      </c>
      <c r="N478" s="5">
        <f>INDEX('Product Data'!$A$1:$G$49,MATCH('Order Data'!$F478,'Product Data'!$A$1:$A$49,0),MATCH('Order Data'!N$1,'Product Data'!$A$1:$G$1,0))</f>
        <v>4.4550000000000001</v>
      </c>
      <c r="O478" s="5">
        <f t="shared" si="21"/>
        <v>26.73</v>
      </c>
      <c r="P478" t="str">
        <f t="shared" si="22"/>
        <v>Excelsa</v>
      </c>
      <c r="Q478" t="str">
        <f t="shared" si="23"/>
        <v>Light</v>
      </c>
      <c r="R478" t="str">
        <f>_xlfn.XLOOKUP(tbl_orders[[#This Row],[Customer ID]],'Customer Data'!$A$1:$A$1001,'Customer Data'!$H$1:$H$1001,,0)</f>
        <v>Yes</v>
      </c>
    </row>
    <row r="479" spans="1:18" x14ac:dyDescent="0.2">
      <c r="A479" s="2" t="s">
        <v>2288</v>
      </c>
      <c r="B479" s="2" t="str">
        <f>TEXT(tbl_orders[[#This Row],[Order Date]],"mmm")</f>
        <v>May</v>
      </c>
      <c r="C479" s="2" t="str">
        <f>TEXT(tbl_orders[[#This Row],[Order Date]],"yyyy")</f>
        <v>2020</v>
      </c>
      <c r="D479" s="3">
        <v>43962</v>
      </c>
      <c r="E479" s="2" t="s">
        <v>2289</v>
      </c>
      <c r="F479" t="s">
        <v>4286</v>
      </c>
      <c r="G479" s="2">
        <v>6</v>
      </c>
      <c r="H479" s="2" t="str">
        <f>_xlfn.XLOOKUP(E479,'Customer Data'!$A$1:$A$1001,'Customer Data'!$B$1:$B$1001,,0)</f>
        <v>Fanny Flanagan</v>
      </c>
      <c r="I479" s="2" t="str">
        <f>IF(_xlfn.XLOOKUP(E479,'Customer Data'!$A$1:$A$1001,'Customer Data'!$C$1:$C$1001,,0)=0,"",_xlfn.XLOOKUP(E479,'Customer Data'!$A$1:$A$1001,'Customer Data'!$C$1:$C$1001,,0))</f>
        <v>fflanagand9@woothemes.com</v>
      </c>
      <c r="J479" s="2" t="str">
        <f>_xlfn.XLOOKUP(E479,'Customer Data'!$A$1:$A$1001,'Customer Data'!$F$1:$F$1001,,0)</f>
        <v>United States</v>
      </c>
      <c r="K479" t="str">
        <f>INDEX('Product Data'!$A$1:$G$49,MATCH('Order Data'!$F479,'Product Data'!$A$1:$A$49,0),MATCH('Order Data'!K$1,'Product Data'!$A$1:$G$1,0))</f>
        <v>Lib</v>
      </c>
      <c r="L479" t="str">
        <f>INDEX('Product Data'!$A$1:$G$49,MATCH('Order Data'!$F479,'Product Data'!$A$1:$A$49,0),MATCH('Order Data'!L$1,'Product Data'!$A$1:$G$1,0))</f>
        <v>M</v>
      </c>
      <c r="M479" s="4">
        <f>INDEX('Product Data'!$A$1:$G$49,MATCH('Order Data'!$F479,'Product Data'!$A$1:$A$49,0),MATCH('Order Data'!M$1,'Product Data'!$A$1:$G$1,0))</f>
        <v>0.2</v>
      </c>
      <c r="N479" s="5">
        <f>INDEX('Product Data'!$A$1:$G$49,MATCH('Order Data'!$F479,'Product Data'!$A$1:$A$49,0),MATCH('Order Data'!N$1,'Product Data'!$A$1:$G$1,0))</f>
        <v>4.3650000000000002</v>
      </c>
      <c r="O479" s="5">
        <f t="shared" si="21"/>
        <v>26.19</v>
      </c>
      <c r="P479" t="str">
        <f t="shared" si="22"/>
        <v>Liberica</v>
      </c>
      <c r="Q479" t="str">
        <f t="shared" si="23"/>
        <v>Medium</v>
      </c>
      <c r="R479" t="str">
        <f>_xlfn.XLOOKUP(tbl_orders[[#This Row],[Customer ID]],'Customer Data'!$A$1:$A$1001,'Customer Data'!$H$1:$H$1001,,0)</f>
        <v>No</v>
      </c>
    </row>
    <row r="480" spans="1:18" x14ac:dyDescent="0.2">
      <c r="A480" s="2" t="s">
        <v>2292</v>
      </c>
      <c r="B480" s="2" t="str">
        <f>TEXT(tbl_orders[[#This Row],[Order Date]],"mmm")</f>
        <v>Jun</v>
      </c>
      <c r="C480" s="2" t="str">
        <f>TEXT(tbl_orders[[#This Row],[Order Date]],"yyyy")</f>
        <v>2019</v>
      </c>
      <c r="D480" s="3">
        <v>43624</v>
      </c>
      <c r="E480" s="2" t="s">
        <v>2293</v>
      </c>
      <c r="F480" t="s">
        <v>4304</v>
      </c>
      <c r="G480" s="2">
        <v>6</v>
      </c>
      <c r="H480" s="2" t="str">
        <f>_xlfn.XLOOKUP(E480,'Customer Data'!$A$1:$A$1001,'Customer Data'!$B$1:$B$1001,,0)</f>
        <v>Ailey Brash</v>
      </c>
      <c r="I480" s="2" t="str">
        <f>IF(_xlfn.XLOOKUP(E480,'Customer Data'!$A$1:$A$1001,'Customer Data'!$C$1:$C$1001,,0)=0,"",_xlfn.XLOOKUP(E480,'Customer Data'!$A$1:$A$1001,'Customer Data'!$C$1:$C$1001,,0))</f>
        <v>abrashda@plala.or.jp</v>
      </c>
      <c r="J480" s="2" t="str">
        <f>_xlfn.XLOOKUP(E480,'Customer Data'!$A$1:$A$1001,'Customer Data'!$F$1:$F$1001,,0)</f>
        <v>Brazil</v>
      </c>
      <c r="K480" t="str">
        <f>INDEX('Product Data'!$A$1:$G$49,MATCH('Order Data'!$F480,'Product Data'!$A$1:$A$49,0),MATCH('Order Data'!K$1,'Product Data'!$A$1:$G$1,0))</f>
        <v>Rob</v>
      </c>
      <c r="L480" t="str">
        <f>INDEX('Product Data'!$A$1:$G$49,MATCH('Order Data'!$F480,'Product Data'!$A$1:$A$49,0),MATCH('Order Data'!L$1,'Product Data'!$A$1:$G$1,0))</f>
        <v>D</v>
      </c>
      <c r="M480" s="4">
        <f>INDEX('Product Data'!$A$1:$G$49,MATCH('Order Data'!$F480,'Product Data'!$A$1:$A$49,0),MATCH('Order Data'!M$1,'Product Data'!$A$1:$G$1,0))</f>
        <v>1</v>
      </c>
      <c r="N480" s="5">
        <f>INDEX('Product Data'!$A$1:$G$49,MATCH('Order Data'!$F480,'Product Data'!$A$1:$A$49,0),MATCH('Order Data'!N$1,'Product Data'!$A$1:$G$1,0))</f>
        <v>8.9499999999999993</v>
      </c>
      <c r="O480" s="5">
        <f t="shared" si="21"/>
        <v>53.699999999999996</v>
      </c>
      <c r="P480" t="str">
        <f t="shared" si="22"/>
        <v>Robusta</v>
      </c>
      <c r="Q480" t="str">
        <f t="shared" si="23"/>
        <v>Dark</v>
      </c>
      <c r="R480" t="str">
        <f>_xlfn.XLOOKUP(tbl_orders[[#This Row],[Customer ID]],'Customer Data'!$A$1:$A$1001,'Customer Data'!$H$1:$H$1001,,0)</f>
        <v>Yes</v>
      </c>
    </row>
    <row r="481" spans="1:18" x14ac:dyDescent="0.2">
      <c r="A481" s="2" t="s">
        <v>2292</v>
      </c>
      <c r="B481" s="2" t="str">
        <f>TEXT(tbl_orders[[#This Row],[Order Date]],"mmm")</f>
        <v>Jun</v>
      </c>
      <c r="C481" s="2" t="str">
        <f>TEXT(tbl_orders[[#This Row],[Order Date]],"yyyy")</f>
        <v>2019</v>
      </c>
      <c r="D481" s="3">
        <v>43624</v>
      </c>
      <c r="E481" s="2" t="s">
        <v>2293</v>
      </c>
      <c r="F481" t="s">
        <v>4293</v>
      </c>
      <c r="G481" s="2">
        <v>4</v>
      </c>
      <c r="H481" s="2" t="str">
        <f>_xlfn.XLOOKUP(E481,'Customer Data'!$A$1:$A$1001,'Customer Data'!$B$1:$B$1001,,0)</f>
        <v>Ailey Brash</v>
      </c>
      <c r="I481" s="2" t="str">
        <f>IF(_xlfn.XLOOKUP(E481,'Customer Data'!$A$1:$A$1001,'Customer Data'!$C$1:$C$1001,,0)=0,"",_xlfn.XLOOKUP(E481,'Customer Data'!$A$1:$A$1001,'Customer Data'!$C$1:$C$1001,,0))</f>
        <v>abrashda@plala.or.jp</v>
      </c>
      <c r="J481" s="2" t="str">
        <f>_xlfn.XLOOKUP(E481,'Customer Data'!$A$1:$A$1001,'Customer Data'!$F$1:$F$1001,,0)</f>
        <v>Brazil</v>
      </c>
      <c r="K481" t="str">
        <f>INDEX('Product Data'!$A$1:$G$49,MATCH('Order Data'!$F481,'Product Data'!$A$1:$A$49,0),MATCH('Order Data'!K$1,'Product Data'!$A$1:$G$1,0))</f>
        <v>Exc</v>
      </c>
      <c r="L481" t="str">
        <f>INDEX('Product Data'!$A$1:$G$49,MATCH('Order Data'!$F481,'Product Data'!$A$1:$A$49,0),MATCH('Order Data'!L$1,'Product Data'!$A$1:$G$1,0))</f>
        <v>M</v>
      </c>
      <c r="M481" s="4">
        <f>INDEX('Product Data'!$A$1:$G$49,MATCH('Order Data'!$F481,'Product Data'!$A$1:$A$49,0),MATCH('Order Data'!M$1,'Product Data'!$A$1:$G$1,0))</f>
        <v>2.5</v>
      </c>
      <c r="N481" s="5">
        <f>INDEX('Product Data'!$A$1:$G$49,MATCH('Order Data'!$F481,'Product Data'!$A$1:$A$49,0),MATCH('Order Data'!N$1,'Product Data'!$A$1:$G$1,0))</f>
        <v>31.624999999999996</v>
      </c>
      <c r="O481" s="5">
        <f t="shared" si="21"/>
        <v>126.49999999999999</v>
      </c>
      <c r="P481" t="str">
        <f t="shared" si="22"/>
        <v>Excelsa</v>
      </c>
      <c r="Q481" t="str">
        <f t="shared" si="23"/>
        <v>Medium</v>
      </c>
      <c r="R481" t="str">
        <f>_xlfn.XLOOKUP(tbl_orders[[#This Row],[Customer ID]],'Customer Data'!$A$1:$A$1001,'Customer Data'!$H$1:$H$1001,,0)</f>
        <v>Yes</v>
      </c>
    </row>
    <row r="482" spans="1:18" x14ac:dyDescent="0.2">
      <c r="A482" s="2" t="s">
        <v>2292</v>
      </c>
      <c r="B482" s="2" t="str">
        <f>TEXT(tbl_orders[[#This Row],[Order Date]],"mmm")</f>
        <v>Jun</v>
      </c>
      <c r="C482" s="2" t="str">
        <f>TEXT(tbl_orders[[#This Row],[Order Date]],"yyyy")</f>
        <v>2019</v>
      </c>
      <c r="D482" s="3">
        <v>43624</v>
      </c>
      <c r="E482" s="2" t="s">
        <v>2293</v>
      </c>
      <c r="F482" t="s">
        <v>4283</v>
      </c>
      <c r="G482" s="2">
        <v>1</v>
      </c>
      <c r="H482" s="2" t="str">
        <f>_xlfn.XLOOKUP(E482,'Customer Data'!$A$1:$A$1001,'Customer Data'!$B$1:$B$1001,,0)</f>
        <v>Ailey Brash</v>
      </c>
      <c r="I482" s="2" t="str">
        <f>IF(_xlfn.XLOOKUP(E482,'Customer Data'!$A$1:$A$1001,'Customer Data'!$C$1:$C$1001,,0)=0,"",_xlfn.XLOOKUP(E482,'Customer Data'!$A$1:$A$1001,'Customer Data'!$C$1:$C$1001,,0))</f>
        <v>abrashda@plala.or.jp</v>
      </c>
      <c r="J482" s="2" t="str">
        <f>_xlfn.XLOOKUP(E482,'Customer Data'!$A$1:$A$1001,'Customer Data'!$F$1:$F$1001,,0)</f>
        <v>Brazil</v>
      </c>
      <c r="K482" t="str">
        <f>INDEX('Product Data'!$A$1:$G$49,MATCH('Order Data'!$F482,'Product Data'!$A$1:$A$49,0),MATCH('Order Data'!K$1,'Product Data'!$A$1:$G$1,0))</f>
        <v>Exc</v>
      </c>
      <c r="L482" t="str">
        <f>INDEX('Product Data'!$A$1:$G$49,MATCH('Order Data'!$F482,'Product Data'!$A$1:$A$49,0),MATCH('Order Data'!L$1,'Product Data'!$A$1:$G$1,0))</f>
        <v>M</v>
      </c>
      <c r="M482" s="4">
        <f>INDEX('Product Data'!$A$1:$G$49,MATCH('Order Data'!$F482,'Product Data'!$A$1:$A$49,0),MATCH('Order Data'!M$1,'Product Data'!$A$1:$G$1,0))</f>
        <v>0.2</v>
      </c>
      <c r="N482" s="5">
        <f>INDEX('Product Data'!$A$1:$G$49,MATCH('Order Data'!$F482,'Product Data'!$A$1:$A$49,0),MATCH('Order Data'!N$1,'Product Data'!$A$1:$G$1,0))</f>
        <v>4.125</v>
      </c>
      <c r="O482" s="5">
        <f t="shared" si="21"/>
        <v>4.125</v>
      </c>
      <c r="P482" t="str">
        <f t="shared" si="22"/>
        <v>Excelsa</v>
      </c>
      <c r="Q482" t="str">
        <f t="shared" si="23"/>
        <v>Medium</v>
      </c>
      <c r="R482" t="str">
        <f>_xlfn.XLOOKUP(tbl_orders[[#This Row],[Customer ID]],'Customer Data'!$A$1:$A$1001,'Customer Data'!$H$1:$H$1001,,0)</f>
        <v>Yes</v>
      </c>
    </row>
    <row r="483" spans="1:18" x14ac:dyDescent="0.2">
      <c r="A483" s="2" t="s">
        <v>2301</v>
      </c>
      <c r="B483" s="2" t="str">
        <f>TEXT(tbl_orders[[#This Row],[Order Date]],"mmm")</f>
        <v>Oct</v>
      </c>
      <c r="C483" s="2" t="str">
        <f>TEXT(tbl_orders[[#This Row],[Order Date]],"yyyy")</f>
        <v>2019</v>
      </c>
      <c r="D483" s="3">
        <v>43747</v>
      </c>
      <c r="E483" s="2" t="s">
        <v>2302</v>
      </c>
      <c r="F483" t="s">
        <v>4306</v>
      </c>
      <c r="G483" s="2">
        <v>2</v>
      </c>
      <c r="H483" s="2" t="str">
        <f>_xlfn.XLOOKUP(E483,'Customer Data'!$A$1:$A$1001,'Customer Data'!$B$1:$B$1001,,0)</f>
        <v>Nanny Izhakov</v>
      </c>
      <c r="I483" s="2" t="str">
        <f>IF(_xlfn.XLOOKUP(E483,'Customer Data'!$A$1:$A$1001,'Customer Data'!$C$1:$C$1001,,0)=0,"",_xlfn.XLOOKUP(E483,'Customer Data'!$A$1:$A$1001,'Customer Data'!$C$1:$C$1001,,0))</f>
        <v>nizhakovdd@aol.com</v>
      </c>
      <c r="J483" s="2" t="str">
        <f>_xlfn.XLOOKUP(E483,'Customer Data'!$A$1:$A$1001,'Customer Data'!$F$1:$F$1001,,0)</f>
        <v>China</v>
      </c>
      <c r="K483" t="str">
        <f>INDEX('Product Data'!$A$1:$G$49,MATCH('Order Data'!$F483,'Product Data'!$A$1:$A$49,0),MATCH('Order Data'!K$1,'Product Data'!$A$1:$G$1,0))</f>
        <v>Rob</v>
      </c>
      <c r="L483" t="str">
        <f>INDEX('Product Data'!$A$1:$G$49,MATCH('Order Data'!$F483,'Product Data'!$A$1:$A$49,0),MATCH('Order Data'!L$1,'Product Data'!$A$1:$G$1,0))</f>
        <v>L</v>
      </c>
      <c r="M483" s="4">
        <f>INDEX('Product Data'!$A$1:$G$49,MATCH('Order Data'!$F483,'Product Data'!$A$1:$A$49,0),MATCH('Order Data'!M$1,'Product Data'!$A$1:$G$1,0))</f>
        <v>1</v>
      </c>
      <c r="N483" s="5">
        <f>INDEX('Product Data'!$A$1:$G$49,MATCH('Order Data'!$F483,'Product Data'!$A$1:$A$49,0),MATCH('Order Data'!N$1,'Product Data'!$A$1:$G$1,0))</f>
        <v>11.95</v>
      </c>
      <c r="O483" s="5">
        <f t="shared" si="21"/>
        <v>23.9</v>
      </c>
      <c r="P483" t="str">
        <f t="shared" si="22"/>
        <v>Robusta</v>
      </c>
      <c r="Q483" t="str">
        <f t="shared" si="23"/>
        <v>Light</v>
      </c>
      <c r="R483" t="str">
        <f>_xlfn.XLOOKUP(tbl_orders[[#This Row],[Customer ID]],'Customer Data'!$A$1:$A$1001,'Customer Data'!$H$1:$H$1001,,0)</f>
        <v>No</v>
      </c>
    </row>
    <row r="484" spans="1:18" x14ac:dyDescent="0.2">
      <c r="A484" s="2" t="s">
        <v>2305</v>
      </c>
      <c r="B484" s="2" t="str">
        <f>TEXT(tbl_orders[[#This Row],[Order Date]],"mmm")</f>
        <v>Feb</v>
      </c>
      <c r="C484" s="2" t="str">
        <f>TEXT(tbl_orders[[#This Row],[Order Date]],"yyyy")</f>
        <v>2021</v>
      </c>
      <c r="D484" s="3">
        <v>44247</v>
      </c>
      <c r="E484" s="2" t="s">
        <v>2306</v>
      </c>
      <c r="F484" t="s">
        <v>4312</v>
      </c>
      <c r="G484" s="2">
        <v>5</v>
      </c>
      <c r="H484" s="2" t="str">
        <f>_xlfn.XLOOKUP(E484,'Customer Data'!$A$1:$A$1001,'Customer Data'!$B$1:$B$1001,,0)</f>
        <v>Stanly Keets</v>
      </c>
      <c r="I484" s="2" t="str">
        <f>IF(_xlfn.XLOOKUP(E484,'Customer Data'!$A$1:$A$1001,'Customer Data'!$C$1:$C$1001,,0)=0,"",_xlfn.XLOOKUP(E484,'Customer Data'!$A$1:$A$1001,'Customer Data'!$C$1:$C$1001,,0))</f>
        <v>skeetsde@answers.com</v>
      </c>
      <c r="J484" s="2" t="str">
        <f>_xlfn.XLOOKUP(E484,'Customer Data'!$A$1:$A$1001,'Customer Data'!$F$1:$F$1001,,0)</f>
        <v>United States</v>
      </c>
      <c r="K484" t="str">
        <f>INDEX('Product Data'!$A$1:$G$49,MATCH('Order Data'!$F484,'Product Data'!$A$1:$A$49,0),MATCH('Order Data'!K$1,'Product Data'!$A$1:$G$1,0))</f>
        <v>Exc</v>
      </c>
      <c r="L484" t="str">
        <f>INDEX('Product Data'!$A$1:$G$49,MATCH('Order Data'!$F484,'Product Data'!$A$1:$A$49,0),MATCH('Order Data'!L$1,'Product Data'!$A$1:$G$1,0))</f>
        <v>D</v>
      </c>
      <c r="M484" s="4">
        <f>INDEX('Product Data'!$A$1:$G$49,MATCH('Order Data'!$F484,'Product Data'!$A$1:$A$49,0),MATCH('Order Data'!M$1,'Product Data'!$A$1:$G$1,0))</f>
        <v>2.5</v>
      </c>
      <c r="N484" s="5">
        <f>INDEX('Product Data'!$A$1:$G$49,MATCH('Order Data'!$F484,'Product Data'!$A$1:$A$49,0),MATCH('Order Data'!N$1,'Product Data'!$A$1:$G$1,0))</f>
        <v>27.945</v>
      </c>
      <c r="O484" s="5">
        <f t="shared" si="21"/>
        <v>139.72499999999999</v>
      </c>
      <c r="P484" t="str">
        <f t="shared" si="22"/>
        <v>Excelsa</v>
      </c>
      <c r="Q484" t="str">
        <f t="shared" si="23"/>
        <v>Dark</v>
      </c>
      <c r="R484" t="str">
        <f>_xlfn.XLOOKUP(tbl_orders[[#This Row],[Customer ID]],'Customer Data'!$A$1:$A$1001,'Customer Data'!$H$1:$H$1001,,0)</f>
        <v>Yes</v>
      </c>
    </row>
    <row r="485" spans="1:18" x14ac:dyDescent="0.2">
      <c r="A485" s="2" t="s">
        <v>2309</v>
      </c>
      <c r="B485" s="2" t="str">
        <f>TEXT(tbl_orders[[#This Row],[Order Date]],"mmm")</f>
        <v>Nov</v>
      </c>
      <c r="C485" s="2" t="str">
        <f>TEXT(tbl_orders[[#This Row],[Order Date]],"yyyy")</f>
        <v>2019</v>
      </c>
      <c r="D485" s="3">
        <v>43790</v>
      </c>
      <c r="E485" s="2" t="s">
        <v>2310</v>
      </c>
      <c r="F485" t="s">
        <v>4292</v>
      </c>
      <c r="G485" s="2">
        <v>2</v>
      </c>
      <c r="H485" s="2" t="str">
        <f>_xlfn.XLOOKUP(E485,'Customer Data'!$A$1:$A$1001,'Customer Data'!$B$1:$B$1001,,0)</f>
        <v>Orion Dyott</v>
      </c>
      <c r="I485" s="2" t="str">
        <f>IF(_xlfn.XLOOKUP(E485,'Customer Data'!$A$1:$A$1001,'Customer Data'!$C$1:$C$1001,,0)=0,"",_xlfn.XLOOKUP(E485,'Customer Data'!$A$1:$A$1001,'Customer Data'!$C$1:$C$1001,,0))</f>
        <v/>
      </c>
      <c r="J485" s="2" t="str">
        <f>_xlfn.XLOOKUP(E485,'Customer Data'!$A$1:$A$1001,'Customer Data'!$F$1:$F$1001,,0)</f>
        <v>Brazil</v>
      </c>
      <c r="K485" t="str">
        <f>INDEX('Product Data'!$A$1:$G$49,MATCH('Order Data'!$F485,'Product Data'!$A$1:$A$49,0),MATCH('Order Data'!K$1,'Product Data'!$A$1:$G$1,0))</f>
        <v>Lib</v>
      </c>
      <c r="L485" t="str">
        <f>INDEX('Product Data'!$A$1:$G$49,MATCH('Order Data'!$F485,'Product Data'!$A$1:$A$49,0),MATCH('Order Data'!L$1,'Product Data'!$A$1:$G$1,0))</f>
        <v>D</v>
      </c>
      <c r="M485" s="4">
        <f>INDEX('Product Data'!$A$1:$G$49,MATCH('Order Data'!$F485,'Product Data'!$A$1:$A$49,0),MATCH('Order Data'!M$1,'Product Data'!$A$1:$G$1,0))</f>
        <v>2.5</v>
      </c>
      <c r="N485" s="5">
        <f>INDEX('Product Data'!$A$1:$G$49,MATCH('Order Data'!$F485,'Product Data'!$A$1:$A$49,0),MATCH('Order Data'!N$1,'Product Data'!$A$1:$G$1,0))</f>
        <v>29.784999999999997</v>
      </c>
      <c r="O485" s="5">
        <f t="shared" si="21"/>
        <v>59.569999999999993</v>
      </c>
      <c r="P485" t="str">
        <f t="shared" si="22"/>
        <v>Liberica</v>
      </c>
      <c r="Q485" t="str">
        <f t="shared" si="23"/>
        <v>Dark</v>
      </c>
      <c r="R485" t="str">
        <f>_xlfn.XLOOKUP(tbl_orders[[#This Row],[Customer ID]],'Customer Data'!$A$1:$A$1001,'Customer Data'!$H$1:$H$1001,,0)</f>
        <v>Yes</v>
      </c>
    </row>
    <row r="486" spans="1:18" x14ac:dyDescent="0.2">
      <c r="A486" s="2" t="s">
        <v>2312</v>
      </c>
      <c r="B486" s="2" t="str">
        <f>TEXT(tbl_orders[[#This Row],[Order Date]],"mmm")</f>
        <v>Oct</v>
      </c>
      <c r="C486" s="2" t="str">
        <f>TEXT(tbl_orders[[#This Row],[Order Date]],"yyyy")</f>
        <v>2021</v>
      </c>
      <c r="D486" s="3">
        <v>44479</v>
      </c>
      <c r="E486" s="2" t="s">
        <v>2313</v>
      </c>
      <c r="F486" t="s">
        <v>4288</v>
      </c>
      <c r="G486" s="2">
        <v>6</v>
      </c>
      <c r="H486" s="2" t="str">
        <f>_xlfn.XLOOKUP(E486,'Customer Data'!$A$1:$A$1001,'Customer Data'!$B$1:$B$1001,,0)</f>
        <v>Keefer Cake</v>
      </c>
      <c r="I486" s="2" t="str">
        <f>IF(_xlfn.XLOOKUP(E486,'Customer Data'!$A$1:$A$1001,'Customer Data'!$C$1:$C$1001,,0)=0,"",_xlfn.XLOOKUP(E486,'Customer Data'!$A$1:$A$1001,'Customer Data'!$C$1:$C$1001,,0))</f>
        <v>kcakedg@huffingtonpost.com</v>
      </c>
      <c r="J486" s="2" t="str">
        <f>_xlfn.XLOOKUP(E486,'Customer Data'!$A$1:$A$1001,'Customer Data'!$F$1:$F$1001,,0)</f>
        <v>United States</v>
      </c>
      <c r="K486" t="str">
        <f>INDEX('Product Data'!$A$1:$G$49,MATCH('Order Data'!$F486,'Product Data'!$A$1:$A$49,0),MATCH('Order Data'!K$1,'Product Data'!$A$1:$G$1,0))</f>
        <v>Lib</v>
      </c>
      <c r="L486" t="str">
        <f>INDEX('Product Data'!$A$1:$G$49,MATCH('Order Data'!$F486,'Product Data'!$A$1:$A$49,0),MATCH('Order Data'!L$1,'Product Data'!$A$1:$G$1,0))</f>
        <v>L</v>
      </c>
      <c r="M486" s="4">
        <f>INDEX('Product Data'!$A$1:$G$49,MATCH('Order Data'!$F486,'Product Data'!$A$1:$A$49,0),MATCH('Order Data'!M$1,'Product Data'!$A$1:$G$1,0))</f>
        <v>0.5</v>
      </c>
      <c r="N486" s="5">
        <f>INDEX('Product Data'!$A$1:$G$49,MATCH('Order Data'!$F486,'Product Data'!$A$1:$A$49,0),MATCH('Order Data'!N$1,'Product Data'!$A$1:$G$1,0))</f>
        <v>9.51</v>
      </c>
      <c r="O486" s="5">
        <f t="shared" si="21"/>
        <v>57.06</v>
      </c>
      <c r="P486" t="str">
        <f t="shared" si="22"/>
        <v>Liberica</v>
      </c>
      <c r="Q486" t="str">
        <f t="shared" si="23"/>
        <v>Light</v>
      </c>
      <c r="R486" t="str">
        <f>_xlfn.XLOOKUP(tbl_orders[[#This Row],[Customer ID]],'Customer Data'!$A$1:$A$1001,'Customer Data'!$H$1:$H$1001,,0)</f>
        <v>No</v>
      </c>
    </row>
    <row r="487" spans="1:18" x14ac:dyDescent="0.2">
      <c r="A487" s="2" t="s">
        <v>2316</v>
      </c>
      <c r="B487" s="2" t="str">
        <f>TEXT(tbl_orders[[#This Row],[Order Date]],"mmm")</f>
        <v>Aug</v>
      </c>
      <c r="C487" s="2" t="str">
        <f>TEXT(tbl_orders[[#This Row],[Order Date]],"yyyy")</f>
        <v>2021</v>
      </c>
      <c r="D487" s="3">
        <v>44413</v>
      </c>
      <c r="E487" s="2" t="s">
        <v>2317</v>
      </c>
      <c r="F487" t="s">
        <v>4305</v>
      </c>
      <c r="G487" s="2">
        <v>6</v>
      </c>
      <c r="H487" s="2" t="str">
        <f>_xlfn.XLOOKUP(E487,'Customer Data'!$A$1:$A$1001,'Customer Data'!$B$1:$B$1001,,0)</f>
        <v>Morna Hansed</v>
      </c>
      <c r="I487" s="2" t="str">
        <f>IF(_xlfn.XLOOKUP(E487,'Customer Data'!$A$1:$A$1001,'Customer Data'!$C$1:$C$1001,,0)=0,"",_xlfn.XLOOKUP(E487,'Customer Data'!$A$1:$A$1001,'Customer Data'!$C$1:$C$1001,,0))</f>
        <v>mhanseddh@instagram.com</v>
      </c>
      <c r="J487" s="2" t="str">
        <f>_xlfn.XLOOKUP(E487,'Customer Data'!$A$1:$A$1001,'Customer Data'!$F$1:$F$1001,,0)</f>
        <v>Brazil</v>
      </c>
      <c r="K487" t="str">
        <f>INDEX('Product Data'!$A$1:$G$49,MATCH('Order Data'!$F487,'Product Data'!$A$1:$A$49,0),MATCH('Order Data'!K$1,'Product Data'!$A$1:$G$1,0))</f>
        <v>Rob</v>
      </c>
      <c r="L487" t="str">
        <f>INDEX('Product Data'!$A$1:$G$49,MATCH('Order Data'!$F487,'Product Data'!$A$1:$A$49,0),MATCH('Order Data'!L$1,'Product Data'!$A$1:$G$1,0))</f>
        <v>L</v>
      </c>
      <c r="M487" s="4">
        <f>INDEX('Product Data'!$A$1:$G$49,MATCH('Order Data'!$F487,'Product Data'!$A$1:$A$49,0),MATCH('Order Data'!M$1,'Product Data'!$A$1:$G$1,0))</f>
        <v>0.2</v>
      </c>
      <c r="N487" s="5">
        <f>INDEX('Product Data'!$A$1:$G$49,MATCH('Order Data'!$F487,'Product Data'!$A$1:$A$49,0),MATCH('Order Data'!N$1,'Product Data'!$A$1:$G$1,0))</f>
        <v>3.5849999999999995</v>
      </c>
      <c r="O487" s="5">
        <f t="shared" si="21"/>
        <v>21.509999999999998</v>
      </c>
      <c r="P487" t="str">
        <f t="shared" si="22"/>
        <v>Robusta</v>
      </c>
      <c r="Q487" t="str">
        <f t="shared" si="23"/>
        <v>Light</v>
      </c>
      <c r="R487" t="str">
        <f>_xlfn.XLOOKUP(tbl_orders[[#This Row],[Customer ID]],'Customer Data'!$A$1:$A$1001,'Customer Data'!$H$1:$H$1001,,0)</f>
        <v>Yes</v>
      </c>
    </row>
    <row r="488" spans="1:18" x14ac:dyDescent="0.2">
      <c r="A488" s="2" t="s">
        <v>2320</v>
      </c>
      <c r="B488" s="2" t="str">
        <f>TEXT(tbl_orders[[#This Row],[Order Date]],"mmm")</f>
        <v>Jul</v>
      </c>
      <c r="C488" s="2" t="str">
        <f>TEXT(tbl_orders[[#This Row],[Order Date]],"yyyy")</f>
        <v>2020</v>
      </c>
      <c r="D488" s="3">
        <v>44043</v>
      </c>
      <c r="E488" s="2" t="s">
        <v>2321</v>
      </c>
      <c r="F488" t="s">
        <v>4287</v>
      </c>
      <c r="G488" s="2">
        <v>6</v>
      </c>
      <c r="H488" s="2" t="str">
        <f>_xlfn.XLOOKUP(E488,'Customer Data'!$A$1:$A$1001,'Customer Data'!$B$1:$B$1001,,0)</f>
        <v>Franny Kienlein</v>
      </c>
      <c r="I488" s="2" t="str">
        <f>IF(_xlfn.XLOOKUP(E488,'Customer Data'!$A$1:$A$1001,'Customer Data'!$C$1:$C$1001,,0)=0,"",_xlfn.XLOOKUP(E488,'Customer Data'!$A$1:$A$1001,'Customer Data'!$C$1:$C$1001,,0))</f>
        <v>fkienleindi@trellian.com</v>
      </c>
      <c r="J488" s="2" t="str">
        <f>_xlfn.XLOOKUP(E488,'Customer Data'!$A$1:$A$1001,'Customer Data'!$F$1:$F$1001,,0)</f>
        <v>Brazil</v>
      </c>
      <c r="K488" t="str">
        <f>INDEX('Product Data'!$A$1:$G$49,MATCH('Order Data'!$F488,'Product Data'!$A$1:$A$49,0),MATCH('Order Data'!K$1,'Product Data'!$A$1:$G$1,0))</f>
        <v>Lib</v>
      </c>
      <c r="L488" t="str">
        <f>INDEX('Product Data'!$A$1:$G$49,MATCH('Order Data'!$F488,'Product Data'!$A$1:$A$49,0),MATCH('Order Data'!L$1,'Product Data'!$A$1:$G$1,0))</f>
        <v>M</v>
      </c>
      <c r="M488" s="4">
        <f>INDEX('Product Data'!$A$1:$G$49,MATCH('Order Data'!$F488,'Product Data'!$A$1:$A$49,0),MATCH('Order Data'!M$1,'Product Data'!$A$1:$G$1,0))</f>
        <v>0.5</v>
      </c>
      <c r="N488" s="5">
        <f>INDEX('Product Data'!$A$1:$G$49,MATCH('Order Data'!$F488,'Product Data'!$A$1:$A$49,0),MATCH('Order Data'!N$1,'Product Data'!$A$1:$G$1,0))</f>
        <v>8.73</v>
      </c>
      <c r="O488" s="5">
        <f t="shared" si="21"/>
        <v>52.38</v>
      </c>
      <c r="P488" t="str">
        <f t="shared" si="22"/>
        <v>Liberica</v>
      </c>
      <c r="Q488" t="str">
        <f t="shared" si="23"/>
        <v>Medium</v>
      </c>
      <c r="R488" t="str">
        <f>_xlfn.XLOOKUP(tbl_orders[[#This Row],[Customer ID]],'Customer Data'!$A$1:$A$1001,'Customer Data'!$H$1:$H$1001,,0)</f>
        <v>Yes</v>
      </c>
    </row>
    <row r="489" spans="1:18" x14ac:dyDescent="0.2">
      <c r="A489" s="2" t="s">
        <v>2324</v>
      </c>
      <c r="B489" s="2" t="str">
        <f>TEXT(tbl_orders[[#This Row],[Order Date]],"mmm")</f>
        <v>Sep</v>
      </c>
      <c r="C489" s="2" t="str">
        <f>TEXT(tbl_orders[[#This Row],[Order Date]],"yyyy")</f>
        <v>2020</v>
      </c>
      <c r="D489" s="3">
        <v>44093</v>
      </c>
      <c r="E489" s="2" t="s">
        <v>2325</v>
      </c>
      <c r="F489" t="s">
        <v>4310</v>
      </c>
      <c r="G489" s="2">
        <v>6</v>
      </c>
      <c r="H489" s="2" t="str">
        <f>_xlfn.XLOOKUP(E489,'Customer Data'!$A$1:$A$1001,'Customer Data'!$B$1:$B$1001,,0)</f>
        <v>Klarika Egglestone</v>
      </c>
      <c r="I489" s="2" t="str">
        <f>IF(_xlfn.XLOOKUP(E489,'Customer Data'!$A$1:$A$1001,'Customer Data'!$C$1:$C$1001,,0)=0,"",_xlfn.XLOOKUP(E489,'Customer Data'!$A$1:$A$1001,'Customer Data'!$C$1:$C$1001,,0))</f>
        <v>kegglestonedj@sphinn.com</v>
      </c>
      <c r="J489" s="2" t="str">
        <f>_xlfn.XLOOKUP(E489,'Customer Data'!$A$1:$A$1001,'Customer Data'!$F$1:$F$1001,,0)</f>
        <v>Brazil</v>
      </c>
      <c r="K489" t="str">
        <f>INDEX('Product Data'!$A$1:$G$49,MATCH('Order Data'!$F489,'Product Data'!$A$1:$A$49,0),MATCH('Order Data'!K$1,'Product Data'!$A$1:$G$1,0))</f>
        <v>Exc</v>
      </c>
      <c r="L489" t="str">
        <f>INDEX('Product Data'!$A$1:$G$49,MATCH('Order Data'!$F489,'Product Data'!$A$1:$A$49,0),MATCH('Order Data'!L$1,'Product Data'!$A$1:$G$1,0))</f>
        <v>D</v>
      </c>
      <c r="M489" s="4">
        <f>INDEX('Product Data'!$A$1:$G$49,MATCH('Order Data'!$F489,'Product Data'!$A$1:$A$49,0),MATCH('Order Data'!M$1,'Product Data'!$A$1:$G$1,0))</f>
        <v>1</v>
      </c>
      <c r="N489" s="5">
        <f>INDEX('Product Data'!$A$1:$G$49,MATCH('Order Data'!$F489,'Product Data'!$A$1:$A$49,0),MATCH('Order Data'!N$1,'Product Data'!$A$1:$G$1,0))</f>
        <v>12.15</v>
      </c>
      <c r="O489" s="5">
        <f t="shared" si="21"/>
        <v>72.900000000000006</v>
      </c>
      <c r="P489" t="str">
        <f t="shared" si="22"/>
        <v>Excelsa</v>
      </c>
      <c r="Q489" t="str">
        <f t="shared" si="23"/>
        <v>Dark</v>
      </c>
      <c r="R489" t="str">
        <f>_xlfn.XLOOKUP(tbl_orders[[#This Row],[Customer ID]],'Customer Data'!$A$1:$A$1001,'Customer Data'!$H$1:$H$1001,,0)</f>
        <v>No</v>
      </c>
    </row>
    <row r="490" spans="1:18" x14ac:dyDescent="0.2">
      <c r="A490" s="2" t="s">
        <v>2328</v>
      </c>
      <c r="B490" s="2" t="str">
        <f>TEXT(tbl_orders[[#This Row],[Order Date]],"mmm")</f>
        <v>May</v>
      </c>
      <c r="C490" s="2" t="str">
        <f>TEXT(tbl_orders[[#This Row],[Order Date]],"yyyy")</f>
        <v>2020</v>
      </c>
      <c r="D490" s="3">
        <v>43954</v>
      </c>
      <c r="E490" s="2" t="s">
        <v>2329</v>
      </c>
      <c r="F490" t="s">
        <v>4301</v>
      </c>
      <c r="G490" s="2">
        <v>5</v>
      </c>
      <c r="H490" s="2" t="str">
        <f>_xlfn.XLOOKUP(E490,'Customer Data'!$A$1:$A$1001,'Customer Data'!$B$1:$B$1001,,0)</f>
        <v>Becky Semkins</v>
      </c>
      <c r="I490" s="2" t="str">
        <f>IF(_xlfn.XLOOKUP(E490,'Customer Data'!$A$1:$A$1001,'Customer Data'!$C$1:$C$1001,,0)=0,"",_xlfn.XLOOKUP(E490,'Customer Data'!$A$1:$A$1001,'Customer Data'!$C$1:$C$1001,,0))</f>
        <v>bsemkinsdk@unc.edu</v>
      </c>
      <c r="J490" s="2" t="str">
        <f>_xlfn.XLOOKUP(E490,'Customer Data'!$A$1:$A$1001,'Customer Data'!$F$1:$F$1001,,0)</f>
        <v>China</v>
      </c>
      <c r="K490" t="str">
        <f>INDEX('Product Data'!$A$1:$G$49,MATCH('Order Data'!$F490,'Product Data'!$A$1:$A$49,0),MATCH('Order Data'!K$1,'Product Data'!$A$1:$G$1,0))</f>
        <v>Rob</v>
      </c>
      <c r="L490" t="str">
        <f>INDEX('Product Data'!$A$1:$G$49,MATCH('Order Data'!$F490,'Product Data'!$A$1:$A$49,0),MATCH('Order Data'!L$1,'Product Data'!$A$1:$G$1,0))</f>
        <v>M</v>
      </c>
      <c r="M490" s="4">
        <f>INDEX('Product Data'!$A$1:$G$49,MATCH('Order Data'!$F490,'Product Data'!$A$1:$A$49,0),MATCH('Order Data'!M$1,'Product Data'!$A$1:$G$1,0))</f>
        <v>0.2</v>
      </c>
      <c r="N490" s="5">
        <f>INDEX('Product Data'!$A$1:$G$49,MATCH('Order Data'!$F490,'Product Data'!$A$1:$A$49,0),MATCH('Order Data'!N$1,'Product Data'!$A$1:$G$1,0))</f>
        <v>2.9849999999999999</v>
      </c>
      <c r="O490" s="5">
        <f t="shared" si="21"/>
        <v>14.924999999999999</v>
      </c>
      <c r="P490" t="str">
        <f t="shared" si="22"/>
        <v>Robusta</v>
      </c>
      <c r="Q490" t="str">
        <f t="shared" si="23"/>
        <v>Medium</v>
      </c>
      <c r="R490" t="str">
        <f>_xlfn.XLOOKUP(tbl_orders[[#This Row],[Customer ID]],'Customer Data'!$A$1:$A$1001,'Customer Data'!$H$1:$H$1001,,0)</f>
        <v>Yes</v>
      </c>
    </row>
    <row r="491" spans="1:18" x14ac:dyDescent="0.2">
      <c r="A491" s="2" t="s">
        <v>2332</v>
      </c>
      <c r="B491" s="2" t="str">
        <f>TEXT(tbl_orders[[#This Row],[Order Date]],"mmm")</f>
        <v>Jul</v>
      </c>
      <c r="C491" s="2" t="str">
        <f>TEXT(tbl_orders[[#This Row],[Order Date]],"yyyy")</f>
        <v>2019</v>
      </c>
      <c r="D491" s="3">
        <v>43654</v>
      </c>
      <c r="E491" s="2" t="s">
        <v>2333</v>
      </c>
      <c r="F491" t="s">
        <v>4297</v>
      </c>
      <c r="G491" s="2">
        <v>6</v>
      </c>
      <c r="H491" s="2" t="str">
        <f>_xlfn.XLOOKUP(E491,'Customer Data'!$A$1:$A$1001,'Customer Data'!$B$1:$B$1001,,0)</f>
        <v>Sean Lorenzetti</v>
      </c>
      <c r="I491" s="2" t="str">
        <f>IF(_xlfn.XLOOKUP(E491,'Customer Data'!$A$1:$A$1001,'Customer Data'!$C$1:$C$1001,,0)=0,"",_xlfn.XLOOKUP(E491,'Customer Data'!$A$1:$A$1001,'Customer Data'!$C$1:$C$1001,,0))</f>
        <v>slorenzettidl@is.gd</v>
      </c>
      <c r="J491" s="2" t="str">
        <f>_xlfn.XLOOKUP(E491,'Customer Data'!$A$1:$A$1001,'Customer Data'!$F$1:$F$1001,,0)</f>
        <v>China</v>
      </c>
      <c r="K491" t="str">
        <f>INDEX('Product Data'!$A$1:$G$49,MATCH('Order Data'!$F491,'Product Data'!$A$1:$A$49,0),MATCH('Order Data'!K$1,'Product Data'!$A$1:$G$1,0))</f>
        <v>Lib</v>
      </c>
      <c r="L491" t="str">
        <f>INDEX('Product Data'!$A$1:$G$49,MATCH('Order Data'!$F491,'Product Data'!$A$1:$A$49,0),MATCH('Order Data'!L$1,'Product Data'!$A$1:$G$1,0))</f>
        <v>L</v>
      </c>
      <c r="M491" s="4">
        <f>INDEX('Product Data'!$A$1:$G$49,MATCH('Order Data'!$F491,'Product Data'!$A$1:$A$49,0),MATCH('Order Data'!M$1,'Product Data'!$A$1:$G$1,0))</f>
        <v>1</v>
      </c>
      <c r="N491" s="5">
        <f>INDEX('Product Data'!$A$1:$G$49,MATCH('Order Data'!$F491,'Product Data'!$A$1:$A$49,0),MATCH('Order Data'!N$1,'Product Data'!$A$1:$G$1,0))</f>
        <v>15.85</v>
      </c>
      <c r="O491" s="5">
        <f t="shared" si="21"/>
        <v>95.1</v>
      </c>
      <c r="P491" t="str">
        <f t="shared" si="22"/>
        <v>Liberica</v>
      </c>
      <c r="Q491" t="str">
        <f t="shared" si="23"/>
        <v>Light</v>
      </c>
      <c r="R491" t="str">
        <f>_xlfn.XLOOKUP(tbl_orders[[#This Row],[Customer ID]],'Customer Data'!$A$1:$A$1001,'Customer Data'!$H$1:$H$1001,,0)</f>
        <v>No</v>
      </c>
    </row>
    <row r="492" spans="1:18" x14ac:dyDescent="0.2">
      <c r="A492" s="2" t="s">
        <v>2336</v>
      </c>
      <c r="B492" s="2" t="str">
        <f>TEXT(tbl_orders[[#This Row],[Order Date]],"mmm")</f>
        <v>Oct</v>
      </c>
      <c r="C492" s="2" t="str">
        <f>TEXT(tbl_orders[[#This Row],[Order Date]],"yyyy")</f>
        <v>2019</v>
      </c>
      <c r="D492" s="3">
        <v>43764</v>
      </c>
      <c r="E492" s="2" t="s">
        <v>2337</v>
      </c>
      <c r="F492" t="s">
        <v>4296</v>
      </c>
      <c r="G492" s="2">
        <v>2</v>
      </c>
      <c r="H492" s="2" t="str">
        <f>_xlfn.XLOOKUP(E492,'Customer Data'!$A$1:$A$1001,'Customer Data'!$B$1:$B$1001,,0)</f>
        <v>Bob Giannazzi</v>
      </c>
      <c r="I492" s="2" t="str">
        <f>IF(_xlfn.XLOOKUP(E492,'Customer Data'!$A$1:$A$1001,'Customer Data'!$C$1:$C$1001,,0)=0,"",_xlfn.XLOOKUP(E492,'Customer Data'!$A$1:$A$1001,'Customer Data'!$C$1:$C$1001,,0))</f>
        <v>bgiannazzidm@apple.com</v>
      </c>
      <c r="J492" s="2" t="str">
        <f>_xlfn.XLOOKUP(E492,'Customer Data'!$A$1:$A$1001,'Customer Data'!$F$1:$F$1001,,0)</f>
        <v>United States</v>
      </c>
      <c r="K492" t="str">
        <f>INDEX('Product Data'!$A$1:$G$49,MATCH('Order Data'!$F492,'Product Data'!$A$1:$A$49,0),MATCH('Order Data'!K$1,'Product Data'!$A$1:$G$1,0))</f>
        <v>Lib</v>
      </c>
      <c r="L492" t="str">
        <f>INDEX('Product Data'!$A$1:$G$49,MATCH('Order Data'!$F492,'Product Data'!$A$1:$A$49,0),MATCH('Order Data'!L$1,'Product Data'!$A$1:$G$1,0))</f>
        <v>D</v>
      </c>
      <c r="M492" s="4">
        <f>INDEX('Product Data'!$A$1:$G$49,MATCH('Order Data'!$F492,'Product Data'!$A$1:$A$49,0),MATCH('Order Data'!M$1,'Product Data'!$A$1:$G$1,0))</f>
        <v>0.5</v>
      </c>
      <c r="N492" s="5">
        <f>INDEX('Product Data'!$A$1:$G$49,MATCH('Order Data'!$F492,'Product Data'!$A$1:$A$49,0),MATCH('Order Data'!N$1,'Product Data'!$A$1:$G$1,0))</f>
        <v>7.77</v>
      </c>
      <c r="O492" s="5">
        <f t="shared" si="21"/>
        <v>15.54</v>
      </c>
      <c r="P492" t="str">
        <f t="shared" si="22"/>
        <v>Liberica</v>
      </c>
      <c r="Q492" t="str">
        <f t="shared" si="23"/>
        <v>Dark</v>
      </c>
      <c r="R492" t="str">
        <f>_xlfn.XLOOKUP(tbl_orders[[#This Row],[Customer ID]],'Customer Data'!$A$1:$A$1001,'Customer Data'!$H$1:$H$1001,,0)</f>
        <v>No</v>
      </c>
    </row>
    <row r="493" spans="1:18" x14ac:dyDescent="0.2">
      <c r="A493" s="2" t="s">
        <v>2340</v>
      </c>
      <c r="B493" s="2" t="str">
        <f>TEXT(tbl_orders[[#This Row],[Order Date]],"mmm")</f>
        <v>Sep</v>
      </c>
      <c r="C493" s="2" t="str">
        <f>TEXT(tbl_orders[[#This Row],[Order Date]],"yyyy")</f>
        <v>2020</v>
      </c>
      <c r="D493" s="3">
        <v>44101</v>
      </c>
      <c r="E493" s="2" t="s">
        <v>2341</v>
      </c>
      <c r="F493" t="s">
        <v>4277</v>
      </c>
      <c r="G493" s="2">
        <v>6</v>
      </c>
      <c r="H493" s="2" t="str">
        <f>_xlfn.XLOOKUP(E493,'Customer Data'!$A$1:$A$1001,'Customer Data'!$B$1:$B$1001,,0)</f>
        <v>Kendra Backshell</v>
      </c>
      <c r="I493" s="2" t="str">
        <f>IF(_xlfn.XLOOKUP(E493,'Customer Data'!$A$1:$A$1001,'Customer Data'!$C$1:$C$1001,,0)=0,"",_xlfn.XLOOKUP(E493,'Customer Data'!$A$1:$A$1001,'Customer Data'!$C$1:$C$1001,,0))</f>
        <v/>
      </c>
      <c r="J493" s="2" t="str">
        <f>_xlfn.XLOOKUP(E493,'Customer Data'!$A$1:$A$1001,'Customer Data'!$F$1:$F$1001,,0)</f>
        <v>China</v>
      </c>
      <c r="K493" t="str">
        <f>INDEX('Product Data'!$A$1:$G$49,MATCH('Order Data'!$F493,'Product Data'!$A$1:$A$49,0),MATCH('Order Data'!K$1,'Product Data'!$A$1:$G$1,0))</f>
        <v>Lib</v>
      </c>
      <c r="L493" t="str">
        <f>INDEX('Product Data'!$A$1:$G$49,MATCH('Order Data'!$F493,'Product Data'!$A$1:$A$49,0),MATCH('Order Data'!L$1,'Product Data'!$A$1:$G$1,0))</f>
        <v>D</v>
      </c>
      <c r="M493" s="4">
        <f>INDEX('Product Data'!$A$1:$G$49,MATCH('Order Data'!$F493,'Product Data'!$A$1:$A$49,0),MATCH('Order Data'!M$1,'Product Data'!$A$1:$G$1,0))</f>
        <v>0.2</v>
      </c>
      <c r="N493" s="5">
        <f>INDEX('Product Data'!$A$1:$G$49,MATCH('Order Data'!$F493,'Product Data'!$A$1:$A$49,0),MATCH('Order Data'!N$1,'Product Data'!$A$1:$G$1,0))</f>
        <v>3.8849999999999998</v>
      </c>
      <c r="O493" s="5">
        <f t="shared" si="21"/>
        <v>23.31</v>
      </c>
      <c r="P493" t="str">
        <f t="shared" si="22"/>
        <v>Liberica</v>
      </c>
      <c r="Q493" t="str">
        <f t="shared" si="23"/>
        <v>Dark</v>
      </c>
      <c r="R493" t="str">
        <f>_xlfn.XLOOKUP(tbl_orders[[#This Row],[Customer ID]],'Customer Data'!$A$1:$A$1001,'Customer Data'!$H$1:$H$1001,,0)</f>
        <v>No</v>
      </c>
    </row>
    <row r="494" spans="1:18" x14ac:dyDescent="0.2">
      <c r="A494" s="2" t="s">
        <v>2343</v>
      </c>
      <c r="B494" s="2" t="str">
        <f>TEXT(tbl_orders[[#This Row],[Order Date]],"mmm")</f>
        <v>Feb</v>
      </c>
      <c r="C494" s="2" t="str">
        <f>TEXT(tbl_orders[[#This Row],[Order Date]],"yyyy")</f>
        <v>2022</v>
      </c>
      <c r="D494" s="3">
        <v>44620</v>
      </c>
      <c r="E494" s="2" t="s">
        <v>2344</v>
      </c>
      <c r="F494" t="s">
        <v>4283</v>
      </c>
      <c r="G494" s="2">
        <v>2</v>
      </c>
      <c r="H494" s="2" t="str">
        <f>_xlfn.XLOOKUP(E494,'Customer Data'!$A$1:$A$1001,'Customer Data'!$B$1:$B$1001,,0)</f>
        <v>Uriah Lethbrig</v>
      </c>
      <c r="I494" s="2" t="str">
        <f>IF(_xlfn.XLOOKUP(E494,'Customer Data'!$A$1:$A$1001,'Customer Data'!$C$1:$C$1001,,0)=0,"",_xlfn.XLOOKUP(E494,'Customer Data'!$A$1:$A$1001,'Customer Data'!$C$1:$C$1001,,0))</f>
        <v>ulethbrigdo@hc360.com</v>
      </c>
      <c r="J494" s="2" t="str">
        <f>_xlfn.XLOOKUP(E494,'Customer Data'!$A$1:$A$1001,'Customer Data'!$F$1:$F$1001,,0)</f>
        <v>Brazil</v>
      </c>
      <c r="K494" t="str">
        <f>INDEX('Product Data'!$A$1:$G$49,MATCH('Order Data'!$F494,'Product Data'!$A$1:$A$49,0),MATCH('Order Data'!K$1,'Product Data'!$A$1:$G$1,0))</f>
        <v>Exc</v>
      </c>
      <c r="L494" t="str">
        <f>INDEX('Product Data'!$A$1:$G$49,MATCH('Order Data'!$F494,'Product Data'!$A$1:$A$49,0),MATCH('Order Data'!L$1,'Product Data'!$A$1:$G$1,0))</f>
        <v>M</v>
      </c>
      <c r="M494" s="4">
        <f>INDEX('Product Data'!$A$1:$G$49,MATCH('Order Data'!$F494,'Product Data'!$A$1:$A$49,0),MATCH('Order Data'!M$1,'Product Data'!$A$1:$G$1,0))</f>
        <v>0.2</v>
      </c>
      <c r="N494" s="5">
        <f>INDEX('Product Data'!$A$1:$G$49,MATCH('Order Data'!$F494,'Product Data'!$A$1:$A$49,0),MATCH('Order Data'!N$1,'Product Data'!$A$1:$G$1,0))</f>
        <v>4.125</v>
      </c>
      <c r="O494" s="5">
        <f t="shared" si="21"/>
        <v>8.25</v>
      </c>
      <c r="P494" t="str">
        <f t="shared" si="22"/>
        <v>Excelsa</v>
      </c>
      <c r="Q494" t="str">
        <f t="shared" si="23"/>
        <v>Medium</v>
      </c>
      <c r="R494" t="str">
        <f>_xlfn.XLOOKUP(tbl_orders[[#This Row],[Customer ID]],'Customer Data'!$A$1:$A$1001,'Customer Data'!$H$1:$H$1001,,0)</f>
        <v>Yes</v>
      </c>
    </row>
    <row r="495" spans="1:18" x14ac:dyDescent="0.2">
      <c r="A495" s="2" t="s">
        <v>2347</v>
      </c>
      <c r="B495" s="2" t="str">
        <f>TEXT(tbl_orders[[#This Row],[Order Date]],"mmm")</f>
        <v>Sep</v>
      </c>
      <c r="C495" s="2" t="str">
        <f>TEXT(tbl_orders[[#This Row],[Order Date]],"yyyy")</f>
        <v>2020</v>
      </c>
      <c r="D495" s="3">
        <v>44090</v>
      </c>
      <c r="E495" s="2" t="s">
        <v>2348</v>
      </c>
      <c r="F495" t="s">
        <v>4273</v>
      </c>
      <c r="G495" s="2">
        <v>6</v>
      </c>
      <c r="H495" s="2" t="str">
        <f>_xlfn.XLOOKUP(E495,'Customer Data'!$A$1:$A$1001,'Customer Data'!$B$1:$B$1001,,0)</f>
        <v>Sky Farnish</v>
      </c>
      <c r="I495" s="2" t="str">
        <f>IF(_xlfn.XLOOKUP(E495,'Customer Data'!$A$1:$A$1001,'Customer Data'!$C$1:$C$1001,,0)=0,"",_xlfn.XLOOKUP(E495,'Customer Data'!$A$1:$A$1001,'Customer Data'!$C$1:$C$1001,,0))</f>
        <v>sfarnishdp@dmoz.org</v>
      </c>
      <c r="J495" s="2" t="str">
        <f>_xlfn.XLOOKUP(E495,'Customer Data'!$A$1:$A$1001,'Customer Data'!$F$1:$F$1001,,0)</f>
        <v>China</v>
      </c>
      <c r="K495" t="str">
        <f>INDEX('Product Data'!$A$1:$G$49,MATCH('Order Data'!$F495,'Product Data'!$A$1:$A$49,0),MATCH('Order Data'!K$1,'Product Data'!$A$1:$G$1,0))</f>
        <v>Rob</v>
      </c>
      <c r="L495" t="str">
        <f>INDEX('Product Data'!$A$1:$G$49,MATCH('Order Data'!$F495,'Product Data'!$A$1:$A$49,0),MATCH('Order Data'!L$1,'Product Data'!$A$1:$G$1,0))</f>
        <v>M</v>
      </c>
      <c r="M495" s="4">
        <f>INDEX('Product Data'!$A$1:$G$49,MATCH('Order Data'!$F495,'Product Data'!$A$1:$A$49,0),MATCH('Order Data'!M$1,'Product Data'!$A$1:$G$1,0))</f>
        <v>0.5</v>
      </c>
      <c r="N495" s="5">
        <f>INDEX('Product Data'!$A$1:$G$49,MATCH('Order Data'!$F495,'Product Data'!$A$1:$A$49,0),MATCH('Order Data'!N$1,'Product Data'!$A$1:$G$1,0))</f>
        <v>5.97</v>
      </c>
      <c r="O495" s="5">
        <f t="shared" si="21"/>
        <v>35.82</v>
      </c>
      <c r="P495" t="str">
        <f t="shared" si="22"/>
        <v>Robusta</v>
      </c>
      <c r="Q495" t="str">
        <f t="shared" si="23"/>
        <v>Medium</v>
      </c>
      <c r="R495" t="str">
        <f>_xlfn.XLOOKUP(tbl_orders[[#This Row],[Customer ID]],'Customer Data'!$A$1:$A$1001,'Customer Data'!$H$1:$H$1001,,0)</f>
        <v>No</v>
      </c>
    </row>
    <row r="496" spans="1:18" x14ac:dyDescent="0.2">
      <c r="A496" s="2" t="s">
        <v>2351</v>
      </c>
      <c r="B496" s="2" t="str">
        <f>TEXT(tbl_orders[[#This Row],[Order Date]],"mmm")</f>
        <v>Oct</v>
      </c>
      <c r="C496" s="2" t="str">
        <f>TEXT(tbl_orders[[#This Row],[Order Date]],"yyyy")</f>
        <v>2020</v>
      </c>
      <c r="D496" s="3">
        <v>44132</v>
      </c>
      <c r="E496" s="2" t="s">
        <v>2352</v>
      </c>
      <c r="F496" t="s">
        <v>4297</v>
      </c>
      <c r="G496" s="2">
        <v>2</v>
      </c>
      <c r="H496" s="2" t="str">
        <f>_xlfn.XLOOKUP(E496,'Customer Data'!$A$1:$A$1001,'Customer Data'!$B$1:$B$1001,,0)</f>
        <v>Felicia Jecock</v>
      </c>
      <c r="I496" s="2" t="str">
        <f>IF(_xlfn.XLOOKUP(E496,'Customer Data'!$A$1:$A$1001,'Customer Data'!$C$1:$C$1001,,0)=0,"",_xlfn.XLOOKUP(E496,'Customer Data'!$A$1:$A$1001,'Customer Data'!$C$1:$C$1001,,0))</f>
        <v>fjecockdq@unicef.org</v>
      </c>
      <c r="J496" s="2" t="str">
        <f>_xlfn.XLOOKUP(E496,'Customer Data'!$A$1:$A$1001,'Customer Data'!$F$1:$F$1001,,0)</f>
        <v>Brazil</v>
      </c>
      <c r="K496" t="str">
        <f>INDEX('Product Data'!$A$1:$G$49,MATCH('Order Data'!$F496,'Product Data'!$A$1:$A$49,0),MATCH('Order Data'!K$1,'Product Data'!$A$1:$G$1,0))</f>
        <v>Lib</v>
      </c>
      <c r="L496" t="str">
        <f>INDEX('Product Data'!$A$1:$G$49,MATCH('Order Data'!$F496,'Product Data'!$A$1:$A$49,0),MATCH('Order Data'!L$1,'Product Data'!$A$1:$G$1,0))</f>
        <v>L</v>
      </c>
      <c r="M496" s="4">
        <f>INDEX('Product Data'!$A$1:$G$49,MATCH('Order Data'!$F496,'Product Data'!$A$1:$A$49,0),MATCH('Order Data'!M$1,'Product Data'!$A$1:$G$1,0))</f>
        <v>1</v>
      </c>
      <c r="N496" s="5">
        <f>INDEX('Product Data'!$A$1:$G$49,MATCH('Order Data'!$F496,'Product Data'!$A$1:$A$49,0),MATCH('Order Data'!N$1,'Product Data'!$A$1:$G$1,0))</f>
        <v>15.85</v>
      </c>
      <c r="O496" s="5">
        <f t="shared" si="21"/>
        <v>31.7</v>
      </c>
      <c r="P496" t="str">
        <f t="shared" si="22"/>
        <v>Liberica</v>
      </c>
      <c r="Q496" t="str">
        <f t="shared" si="23"/>
        <v>Light</v>
      </c>
      <c r="R496" t="str">
        <f>_xlfn.XLOOKUP(tbl_orders[[#This Row],[Customer ID]],'Customer Data'!$A$1:$A$1001,'Customer Data'!$H$1:$H$1001,,0)</f>
        <v>No</v>
      </c>
    </row>
    <row r="497" spans="1:18" x14ac:dyDescent="0.2">
      <c r="A497" s="2" t="s">
        <v>2355</v>
      </c>
      <c r="B497" s="2" t="str">
        <f>TEXT(tbl_orders[[#This Row],[Order Date]],"mmm")</f>
        <v>Sep</v>
      </c>
      <c r="C497" s="2" t="str">
        <f>TEXT(tbl_orders[[#This Row],[Order Date]],"yyyy")</f>
        <v>2019</v>
      </c>
      <c r="D497" s="3">
        <v>43710</v>
      </c>
      <c r="E497" s="2" t="s">
        <v>2356</v>
      </c>
      <c r="F497" t="s">
        <v>4297</v>
      </c>
      <c r="G497" s="2">
        <v>5</v>
      </c>
      <c r="H497" s="2" t="str">
        <f>_xlfn.XLOOKUP(E497,'Customer Data'!$A$1:$A$1001,'Customer Data'!$B$1:$B$1001,,0)</f>
        <v>Currey MacAllister</v>
      </c>
      <c r="I497" s="2" t="str">
        <f>IF(_xlfn.XLOOKUP(E497,'Customer Data'!$A$1:$A$1001,'Customer Data'!$C$1:$C$1001,,0)=0,"",_xlfn.XLOOKUP(E497,'Customer Data'!$A$1:$A$1001,'Customer Data'!$C$1:$C$1001,,0))</f>
        <v/>
      </c>
      <c r="J497" s="2" t="str">
        <f>_xlfn.XLOOKUP(E497,'Customer Data'!$A$1:$A$1001,'Customer Data'!$F$1:$F$1001,,0)</f>
        <v>China</v>
      </c>
      <c r="K497" t="str">
        <f>INDEX('Product Data'!$A$1:$G$49,MATCH('Order Data'!$F497,'Product Data'!$A$1:$A$49,0),MATCH('Order Data'!K$1,'Product Data'!$A$1:$G$1,0))</f>
        <v>Lib</v>
      </c>
      <c r="L497" t="str">
        <f>INDEX('Product Data'!$A$1:$G$49,MATCH('Order Data'!$F497,'Product Data'!$A$1:$A$49,0),MATCH('Order Data'!L$1,'Product Data'!$A$1:$G$1,0))</f>
        <v>L</v>
      </c>
      <c r="M497" s="4">
        <f>INDEX('Product Data'!$A$1:$G$49,MATCH('Order Data'!$F497,'Product Data'!$A$1:$A$49,0),MATCH('Order Data'!M$1,'Product Data'!$A$1:$G$1,0))</f>
        <v>1</v>
      </c>
      <c r="N497" s="5">
        <f>INDEX('Product Data'!$A$1:$G$49,MATCH('Order Data'!$F497,'Product Data'!$A$1:$A$49,0),MATCH('Order Data'!N$1,'Product Data'!$A$1:$G$1,0))</f>
        <v>15.85</v>
      </c>
      <c r="O497" s="5">
        <f t="shared" si="21"/>
        <v>79.25</v>
      </c>
      <c r="P497" t="str">
        <f t="shared" si="22"/>
        <v>Liberica</v>
      </c>
      <c r="Q497" t="str">
        <f t="shared" si="23"/>
        <v>Light</v>
      </c>
      <c r="R497" t="str">
        <f>_xlfn.XLOOKUP(tbl_orders[[#This Row],[Customer ID]],'Customer Data'!$A$1:$A$1001,'Customer Data'!$H$1:$H$1001,,0)</f>
        <v>Yes</v>
      </c>
    </row>
    <row r="498" spans="1:18" x14ac:dyDescent="0.2">
      <c r="A498" s="2" t="s">
        <v>2358</v>
      </c>
      <c r="B498" s="2" t="str">
        <f>TEXT(tbl_orders[[#This Row],[Order Date]],"mmm")</f>
        <v>Aug</v>
      </c>
      <c r="C498" s="2" t="str">
        <f>TEXT(tbl_orders[[#This Row],[Order Date]],"yyyy")</f>
        <v>2021</v>
      </c>
      <c r="D498" s="3">
        <v>44438</v>
      </c>
      <c r="E498" s="2" t="s">
        <v>2359</v>
      </c>
      <c r="F498" t="s">
        <v>4280</v>
      </c>
      <c r="G498" s="2">
        <v>3</v>
      </c>
      <c r="H498" s="2" t="str">
        <f>_xlfn.XLOOKUP(E498,'Customer Data'!$A$1:$A$1001,'Customer Data'!$B$1:$B$1001,,0)</f>
        <v>Hamlen Pallister</v>
      </c>
      <c r="I498" s="2" t="str">
        <f>IF(_xlfn.XLOOKUP(E498,'Customer Data'!$A$1:$A$1001,'Customer Data'!$C$1:$C$1001,,0)=0,"",_xlfn.XLOOKUP(E498,'Customer Data'!$A$1:$A$1001,'Customer Data'!$C$1:$C$1001,,0))</f>
        <v>hpallisterds@ning.com</v>
      </c>
      <c r="J498" s="2" t="str">
        <f>_xlfn.XLOOKUP(E498,'Customer Data'!$A$1:$A$1001,'Customer Data'!$F$1:$F$1001,,0)</f>
        <v>United States</v>
      </c>
      <c r="K498" t="str">
        <f>INDEX('Product Data'!$A$1:$G$49,MATCH('Order Data'!$F498,'Product Data'!$A$1:$A$49,0),MATCH('Order Data'!K$1,'Product Data'!$A$1:$G$1,0))</f>
        <v>Exc</v>
      </c>
      <c r="L498" t="str">
        <f>INDEX('Product Data'!$A$1:$G$49,MATCH('Order Data'!$F498,'Product Data'!$A$1:$A$49,0),MATCH('Order Data'!L$1,'Product Data'!$A$1:$G$1,0))</f>
        <v>D</v>
      </c>
      <c r="M498" s="4">
        <f>INDEX('Product Data'!$A$1:$G$49,MATCH('Order Data'!$F498,'Product Data'!$A$1:$A$49,0),MATCH('Order Data'!M$1,'Product Data'!$A$1:$G$1,0))</f>
        <v>0.2</v>
      </c>
      <c r="N498" s="5">
        <f>INDEX('Product Data'!$A$1:$G$49,MATCH('Order Data'!$F498,'Product Data'!$A$1:$A$49,0),MATCH('Order Data'!N$1,'Product Data'!$A$1:$G$1,0))</f>
        <v>3.645</v>
      </c>
      <c r="O498" s="5">
        <f t="shared" si="21"/>
        <v>10.935</v>
      </c>
      <c r="P498" t="str">
        <f t="shared" si="22"/>
        <v>Excelsa</v>
      </c>
      <c r="Q498" t="str">
        <f t="shared" si="23"/>
        <v>Dark</v>
      </c>
      <c r="R498" t="str">
        <f>_xlfn.XLOOKUP(tbl_orders[[#This Row],[Customer ID]],'Customer Data'!$A$1:$A$1001,'Customer Data'!$H$1:$H$1001,,0)</f>
        <v>No</v>
      </c>
    </row>
    <row r="499" spans="1:18" x14ac:dyDescent="0.2">
      <c r="A499" s="2" t="s">
        <v>2362</v>
      </c>
      <c r="B499" s="2" t="str">
        <f>TEXT(tbl_orders[[#This Row],[Order Date]],"mmm")</f>
        <v>Jun</v>
      </c>
      <c r="C499" s="2" t="str">
        <f>TEXT(tbl_orders[[#This Row],[Order Date]],"yyyy")</f>
        <v>2021</v>
      </c>
      <c r="D499" s="3">
        <v>44351</v>
      </c>
      <c r="E499" s="2" t="s">
        <v>2363</v>
      </c>
      <c r="F499" t="s">
        <v>4274</v>
      </c>
      <c r="G499" s="2">
        <v>4</v>
      </c>
      <c r="H499" s="2" t="str">
        <f>_xlfn.XLOOKUP(E499,'Customer Data'!$A$1:$A$1001,'Customer Data'!$B$1:$B$1001,,0)</f>
        <v>Chantal Mersh</v>
      </c>
      <c r="I499" s="2" t="str">
        <f>IF(_xlfn.XLOOKUP(E499,'Customer Data'!$A$1:$A$1001,'Customer Data'!$C$1:$C$1001,,0)=0,"",_xlfn.XLOOKUP(E499,'Customer Data'!$A$1:$A$1001,'Customer Data'!$C$1:$C$1001,,0))</f>
        <v>cmershdt@drupal.org</v>
      </c>
      <c r="J499" s="2" t="str">
        <f>_xlfn.XLOOKUP(E499,'Customer Data'!$A$1:$A$1001,'Customer Data'!$F$1:$F$1001,,0)</f>
        <v>Brazil</v>
      </c>
      <c r="K499" t="str">
        <f>INDEX('Product Data'!$A$1:$G$49,MATCH('Order Data'!$F499,'Product Data'!$A$1:$A$49,0),MATCH('Order Data'!K$1,'Product Data'!$A$1:$G$1,0))</f>
        <v>Ara</v>
      </c>
      <c r="L499" t="str">
        <f>INDEX('Product Data'!$A$1:$G$49,MATCH('Order Data'!$F499,'Product Data'!$A$1:$A$49,0),MATCH('Order Data'!L$1,'Product Data'!$A$1:$G$1,0))</f>
        <v>D</v>
      </c>
      <c r="M499" s="4">
        <f>INDEX('Product Data'!$A$1:$G$49,MATCH('Order Data'!$F499,'Product Data'!$A$1:$A$49,0),MATCH('Order Data'!M$1,'Product Data'!$A$1:$G$1,0))</f>
        <v>1</v>
      </c>
      <c r="N499" s="5">
        <f>INDEX('Product Data'!$A$1:$G$49,MATCH('Order Data'!$F499,'Product Data'!$A$1:$A$49,0),MATCH('Order Data'!N$1,'Product Data'!$A$1:$G$1,0))</f>
        <v>9.9499999999999993</v>
      </c>
      <c r="O499" s="5">
        <f t="shared" si="21"/>
        <v>39.799999999999997</v>
      </c>
      <c r="P499" t="str">
        <f t="shared" si="22"/>
        <v>Arabica</v>
      </c>
      <c r="Q499" t="str">
        <f t="shared" si="23"/>
        <v>Dark</v>
      </c>
      <c r="R499" t="str">
        <f>_xlfn.XLOOKUP(tbl_orders[[#This Row],[Customer ID]],'Customer Data'!$A$1:$A$1001,'Customer Data'!$H$1:$H$1001,,0)</f>
        <v>No</v>
      </c>
    </row>
    <row r="500" spans="1:18" x14ac:dyDescent="0.2">
      <c r="A500" s="2" t="s">
        <v>2367</v>
      </c>
      <c r="B500" s="2" t="str">
        <f>TEXT(tbl_orders[[#This Row],[Order Date]],"mmm")</f>
        <v>Nov</v>
      </c>
      <c r="C500" s="2" t="str">
        <f>TEXT(tbl_orders[[#This Row],[Order Date]],"yyyy")</f>
        <v>2020</v>
      </c>
      <c r="D500" s="3">
        <v>44159</v>
      </c>
      <c r="E500" s="2" t="s">
        <v>2406</v>
      </c>
      <c r="F500" t="s">
        <v>4265</v>
      </c>
      <c r="G500" s="2">
        <v>5</v>
      </c>
      <c r="H500" s="2" t="str">
        <f>_xlfn.XLOOKUP(E500,'Customer Data'!$A$1:$A$1001,'Customer Data'!$B$1:$B$1001,,0)</f>
        <v>Marja Urion</v>
      </c>
      <c r="I500" s="2" t="str">
        <f>IF(_xlfn.XLOOKUP(E500,'Customer Data'!$A$1:$A$1001,'Customer Data'!$C$1:$C$1001,,0)=0,"",_xlfn.XLOOKUP(E500,'Customer Data'!$A$1:$A$1001,'Customer Data'!$C$1:$C$1001,,0))</f>
        <v>murione5@alexa.com</v>
      </c>
      <c r="J500" s="2" t="str">
        <f>_xlfn.XLOOKUP(E500,'Customer Data'!$A$1:$A$1001,'Customer Data'!$F$1:$F$1001,,0)</f>
        <v>Brazil</v>
      </c>
      <c r="K500" t="str">
        <f>INDEX('Product Data'!$A$1:$G$49,MATCH('Order Data'!$F500,'Product Data'!$A$1:$A$49,0),MATCH('Order Data'!K$1,'Product Data'!$A$1:$G$1,0))</f>
        <v>Rob</v>
      </c>
      <c r="L500" t="str">
        <f>INDEX('Product Data'!$A$1:$G$49,MATCH('Order Data'!$F500,'Product Data'!$A$1:$A$49,0),MATCH('Order Data'!L$1,'Product Data'!$A$1:$G$1,0))</f>
        <v>M</v>
      </c>
      <c r="M500" s="4">
        <f>INDEX('Product Data'!$A$1:$G$49,MATCH('Order Data'!$F500,'Product Data'!$A$1:$A$49,0),MATCH('Order Data'!M$1,'Product Data'!$A$1:$G$1,0))</f>
        <v>1</v>
      </c>
      <c r="N500" s="5">
        <f>INDEX('Product Data'!$A$1:$G$49,MATCH('Order Data'!$F500,'Product Data'!$A$1:$A$49,0),MATCH('Order Data'!N$1,'Product Data'!$A$1:$G$1,0))</f>
        <v>9.9499999999999993</v>
      </c>
      <c r="O500" s="5">
        <f t="shared" si="21"/>
        <v>49.75</v>
      </c>
      <c r="P500" t="str">
        <f t="shared" si="22"/>
        <v>Robusta</v>
      </c>
      <c r="Q500" t="str">
        <f t="shared" si="23"/>
        <v>Medium</v>
      </c>
      <c r="R500" t="str">
        <f>_xlfn.XLOOKUP(tbl_orders[[#This Row],[Customer ID]],'Customer Data'!$A$1:$A$1001,'Customer Data'!$H$1:$H$1001,,0)</f>
        <v>Yes</v>
      </c>
    </row>
    <row r="501" spans="1:18" x14ac:dyDescent="0.2">
      <c r="A501" s="2" t="s">
        <v>2371</v>
      </c>
      <c r="B501" s="2" t="str">
        <f>TEXT(tbl_orders[[#This Row],[Order Date]],"mmm")</f>
        <v>Jun</v>
      </c>
      <c r="C501" s="2" t="str">
        <f>TEXT(tbl_orders[[#This Row],[Order Date]],"yyyy")</f>
        <v>2020</v>
      </c>
      <c r="D501" s="3">
        <v>44003</v>
      </c>
      <c r="E501" s="2" t="s">
        <v>2372</v>
      </c>
      <c r="F501" t="s">
        <v>4290</v>
      </c>
      <c r="G501" s="2">
        <v>3</v>
      </c>
      <c r="H501" s="2" t="str">
        <f>_xlfn.XLOOKUP(E501,'Customer Data'!$A$1:$A$1001,'Customer Data'!$B$1:$B$1001,,0)</f>
        <v>Malynda Purbrick</v>
      </c>
      <c r="I501" s="2" t="str">
        <f>IF(_xlfn.XLOOKUP(E501,'Customer Data'!$A$1:$A$1001,'Customer Data'!$C$1:$C$1001,,0)=0,"",_xlfn.XLOOKUP(E501,'Customer Data'!$A$1:$A$1001,'Customer Data'!$C$1:$C$1001,,0))</f>
        <v/>
      </c>
      <c r="J501" s="2" t="str">
        <f>_xlfn.XLOOKUP(E501,'Customer Data'!$A$1:$A$1001,'Customer Data'!$F$1:$F$1001,,0)</f>
        <v>Brazil</v>
      </c>
      <c r="K501" t="str">
        <f>INDEX('Product Data'!$A$1:$G$49,MATCH('Order Data'!$F501,'Product Data'!$A$1:$A$49,0),MATCH('Order Data'!K$1,'Product Data'!$A$1:$G$1,0))</f>
        <v>Rob</v>
      </c>
      <c r="L501" t="str">
        <f>INDEX('Product Data'!$A$1:$G$49,MATCH('Order Data'!$F501,'Product Data'!$A$1:$A$49,0),MATCH('Order Data'!L$1,'Product Data'!$A$1:$G$1,0))</f>
        <v>D</v>
      </c>
      <c r="M501" s="4">
        <f>INDEX('Product Data'!$A$1:$G$49,MATCH('Order Data'!$F501,'Product Data'!$A$1:$A$49,0),MATCH('Order Data'!M$1,'Product Data'!$A$1:$G$1,0))</f>
        <v>0.2</v>
      </c>
      <c r="N501" s="5">
        <f>INDEX('Product Data'!$A$1:$G$49,MATCH('Order Data'!$F501,'Product Data'!$A$1:$A$49,0),MATCH('Order Data'!N$1,'Product Data'!$A$1:$G$1,0))</f>
        <v>2.6849999999999996</v>
      </c>
      <c r="O501" s="5">
        <f t="shared" si="21"/>
        <v>8.0549999999999997</v>
      </c>
      <c r="P501" t="str">
        <f t="shared" si="22"/>
        <v>Robusta</v>
      </c>
      <c r="Q501" t="str">
        <f t="shared" si="23"/>
        <v>Dark</v>
      </c>
      <c r="R501" t="str">
        <f>_xlfn.XLOOKUP(tbl_orders[[#This Row],[Customer ID]],'Customer Data'!$A$1:$A$1001,'Customer Data'!$H$1:$H$1001,,0)</f>
        <v>Yes</v>
      </c>
    </row>
    <row r="502" spans="1:18" x14ac:dyDescent="0.2">
      <c r="A502" s="2" t="s">
        <v>2374</v>
      </c>
      <c r="B502" s="2" t="str">
        <f>TEXT(tbl_orders[[#This Row],[Order Date]],"mmm")</f>
        <v>Jul</v>
      </c>
      <c r="C502" s="2" t="str">
        <f>TEXT(tbl_orders[[#This Row],[Order Date]],"yyyy")</f>
        <v>2020</v>
      </c>
      <c r="D502" s="3">
        <v>44025</v>
      </c>
      <c r="E502" s="2" t="s">
        <v>2375</v>
      </c>
      <c r="F502" t="s">
        <v>4306</v>
      </c>
      <c r="G502" s="2">
        <v>4</v>
      </c>
      <c r="H502" s="2" t="str">
        <f>_xlfn.XLOOKUP(E502,'Customer Data'!$A$1:$A$1001,'Customer Data'!$B$1:$B$1001,,0)</f>
        <v>Alf Housaman</v>
      </c>
      <c r="I502" s="2" t="str">
        <f>IF(_xlfn.XLOOKUP(E502,'Customer Data'!$A$1:$A$1001,'Customer Data'!$C$1:$C$1001,,0)=0,"",_xlfn.XLOOKUP(E502,'Customer Data'!$A$1:$A$1001,'Customer Data'!$C$1:$C$1001,,0))</f>
        <v/>
      </c>
      <c r="J502" s="2" t="str">
        <f>_xlfn.XLOOKUP(E502,'Customer Data'!$A$1:$A$1001,'Customer Data'!$F$1:$F$1001,,0)</f>
        <v>United States</v>
      </c>
      <c r="K502" t="str">
        <f>INDEX('Product Data'!$A$1:$G$49,MATCH('Order Data'!$F502,'Product Data'!$A$1:$A$49,0),MATCH('Order Data'!K$1,'Product Data'!$A$1:$G$1,0))</f>
        <v>Rob</v>
      </c>
      <c r="L502" t="str">
        <f>INDEX('Product Data'!$A$1:$G$49,MATCH('Order Data'!$F502,'Product Data'!$A$1:$A$49,0),MATCH('Order Data'!L$1,'Product Data'!$A$1:$G$1,0))</f>
        <v>L</v>
      </c>
      <c r="M502" s="4">
        <f>INDEX('Product Data'!$A$1:$G$49,MATCH('Order Data'!$F502,'Product Data'!$A$1:$A$49,0),MATCH('Order Data'!M$1,'Product Data'!$A$1:$G$1,0))</f>
        <v>1</v>
      </c>
      <c r="N502" s="5">
        <f>INDEX('Product Data'!$A$1:$G$49,MATCH('Order Data'!$F502,'Product Data'!$A$1:$A$49,0),MATCH('Order Data'!N$1,'Product Data'!$A$1:$G$1,0))</f>
        <v>11.95</v>
      </c>
      <c r="O502" s="5">
        <f t="shared" si="21"/>
        <v>47.8</v>
      </c>
      <c r="P502" t="str">
        <f t="shared" si="22"/>
        <v>Robusta</v>
      </c>
      <c r="Q502" t="str">
        <f t="shared" si="23"/>
        <v>Light</v>
      </c>
      <c r="R502" t="str">
        <f>_xlfn.XLOOKUP(tbl_orders[[#This Row],[Customer ID]],'Customer Data'!$A$1:$A$1001,'Customer Data'!$H$1:$H$1001,,0)</f>
        <v>No</v>
      </c>
    </row>
    <row r="503" spans="1:18" x14ac:dyDescent="0.2">
      <c r="A503" s="2" t="s">
        <v>2377</v>
      </c>
      <c r="B503" s="2" t="str">
        <f>TEXT(tbl_orders[[#This Row],[Order Date]],"mmm")</f>
        <v>Jan</v>
      </c>
      <c r="C503" s="2" t="str">
        <f>TEXT(tbl_orders[[#This Row],[Order Date]],"yyyy")</f>
        <v>2019</v>
      </c>
      <c r="D503" s="3">
        <v>43467</v>
      </c>
      <c r="E503" s="2" t="s">
        <v>2378</v>
      </c>
      <c r="F503" t="s">
        <v>4301</v>
      </c>
      <c r="G503" s="2">
        <v>4</v>
      </c>
      <c r="H503" s="2" t="str">
        <f>_xlfn.XLOOKUP(E503,'Customer Data'!$A$1:$A$1001,'Customer Data'!$B$1:$B$1001,,0)</f>
        <v>Gladi Ducker</v>
      </c>
      <c r="I503" s="2" t="str">
        <f>IF(_xlfn.XLOOKUP(E503,'Customer Data'!$A$1:$A$1001,'Customer Data'!$C$1:$C$1001,,0)=0,"",_xlfn.XLOOKUP(E503,'Customer Data'!$A$1:$A$1001,'Customer Data'!$C$1:$C$1001,,0))</f>
        <v>gduckerdx@patch.com</v>
      </c>
      <c r="J503" s="2" t="str">
        <f>_xlfn.XLOOKUP(E503,'Customer Data'!$A$1:$A$1001,'Customer Data'!$F$1:$F$1001,,0)</f>
        <v>China</v>
      </c>
      <c r="K503" t="str">
        <f>INDEX('Product Data'!$A$1:$G$49,MATCH('Order Data'!$F503,'Product Data'!$A$1:$A$49,0),MATCH('Order Data'!K$1,'Product Data'!$A$1:$G$1,0))</f>
        <v>Rob</v>
      </c>
      <c r="L503" t="str">
        <f>INDEX('Product Data'!$A$1:$G$49,MATCH('Order Data'!$F503,'Product Data'!$A$1:$A$49,0),MATCH('Order Data'!L$1,'Product Data'!$A$1:$G$1,0))</f>
        <v>M</v>
      </c>
      <c r="M503" s="4">
        <f>INDEX('Product Data'!$A$1:$G$49,MATCH('Order Data'!$F503,'Product Data'!$A$1:$A$49,0),MATCH('Order Data'!M$1,'Product Data'!$A$1:$G$1,0))</f>
        <v>0.2</v>
      </c>
      <c r="N503" s="5">
        <f>INDEX('Product Data'!$A$1:$G$49,MATCH('Order Data'!$F503,'Product Data'!$A$1:$A$49,0),MATCH('Order Data'!N$1,'Product Data'!$A$1:$G$1,0))</f>
        <v>2.9849999999999999</v>
      </c>
      <c r="O503" s="5">
        <f t="shared" si="21"/>
        <v>11.94</v>
      </c>
      <c r="P503" t="str">
        <f t="shared" si="22"/>
        <v>Robusta</v>
      </c>
      <c r="Q503" t="str">
        <f t="shared" si="23"/>
        <v>Medium</v>
      </c>
      <c r="R503" t="str">
        <f>_xlfn.XLOOKUP(tbl_orders[[#This Row],[Customer ID]],'Customer Data'!$A$1:$A$1001,'Customer Data'!$H$1:$H$1001,,0)</f>
        <v>No</v>
      </c>
    </row>
    <row r="504" spans="1:18" x14ac:dyDescent="0.2">
      <c r="A504" s="2" t="s">
        <v>2377</v>
      </c>
      <c r="B504" s="2" t="str">
        <f>TEXT(tbl_orders[[#This Row],[Order Date]],"mmm")</f>
        <v>Jan</v>
      </c>
      <c r="C504" s="2" t="str">
        <f>TEXT(tbl_orders[[#This Row],[Order Date]],"yyyy")</f>
        <v>2019</v>
      </c>
      <c r="D504" s="3">
        <v>43467</v>
      </c>
      <c r="E504" s="2" t="s">
        <v>2378</v>
      </c>
      <c r="F504" t="s">
        <v>4283</v>
      </c>
      <c r="G504" s="2">
        <v>4</v>
      </c>
      <c r="H504" s="2" t="str">
        <f>_xlfn.XLOOKUP(E504,'Customer Data'!$A$1:$A$1001,'Customer Data'!$B$1:$B$1001,,0)</f>
        <v>Gladi Ducker</v>
      </c>
      <c r="I504" s="2" t="str">
        <f>IF(_xlfn.XLOOKUP(E504,'Customer Data'!$A$1:$A$1001,'Customer Data'!$C$1:$C$1001,,0)=0,"",_xlfn.XLOOKUP(E504,'Customer Data'!$A$1:$A$1001,'Customer Data'!$C$1:$C$1001,,0))</f>
        <v>gduckerdx@patch.com</v>
      </c>
      <c r="J504" s="2" t="str">
        <f>_xlfn.XLOOKUP(E504,'Customer Data'!$A$1:$A$1001,'Customer Data'!$F$1:$F$1001,,0)</f>
        <v>China</v>
      </c>
      <c r="K504" t="str">
        <f>INDEX('Product Data'!$A$1:$G$49,MATCH('Order Data'!$F504,'Product Data'!$A$1:$A$49,0),MATCH('Order Data'!K$1,'Product Data'!$A$1:$G$1,0))</f>
        <v>Exc</v>
      </c>
      <c r="L504" t="str">
        <f>INDEX('Product Data'!$A$1:$G$49,MATCH('Order Data'!$F504,'Product Data'!$A$1:$A$49,0),MATCH('Order Data'!L$1,'Product Data'!$A$1:$G$1,0))</f>
        <v>M</v>
      </c>
      <c r="M504" s="4">
        <f>INDEX('Product Data'!$A$1:$G$49,MATCH('Order Data'!$F504,'Product Data'!$A$1:$A$49,0),MATCH('Order Data'!M$1,'Product Data'!$A$1:$G$1,0))</f>
        <v>0.2</v>
      </c>
      <c r="N504" s="5">
        <f>INDEX('Product Data'!$A$1:$G$49,MATCH('Order Data'!$F504,'Product Data'!$A$1:$A$49,0),MATCH('Order Data'!N$1,'Product Data'!$A$1:$G$1,0))</f>
        <v>4.125</v>
      </c>
      <c r="O504" s="5">
        <f t="shared" si="21"/>
        <v>16.5</v>
      </c>
      <c r="P504" t="str">
        <f t="shared" si="22"/>
        <v>Excelsa</v>
      </c>
      <c r="Q504" t="str">
        <f t="shared" si="23"/>
        <v>Medium</v>
      </c>
      <c r="R504" t="str">
        <f>_xlfn.XLOOKUP(tbl_orders[[#This Row],[Customer ID]],'Customer Data'!$A$1:$A$1001,'Customer Data'!$H$1:$H$1001,,0)</f>
        <v>No</v>
      </c>
    </row>
    <row r="505" spans="1:18" x14ac:dyDescent="0.2">
      <c r="A505" s="2" t="s">
        <v>2377</v>
      </c>
      <c r="B505" s="2" t="str">
        <f>TEXT(tbl_orders[[#This Row],[Order Date]],"mmm")</f>
        <v>Jan</v>
      </c>
      <c r="C505" s="2" t="str">
        <f>TEXT(tbl_orders[[#This Row],[Order Date]],"yyyy")</f>
        <v>2019</v>
      </c>
      <c r="D505" s="3">
        <v>43467</v>
      </c>
      <c r="E505" s="2" t="s">
        <v>2378</v>
      </c>
      <c r="F505" t="s">
        <v>4270</v>
      </c>
      <c r="G505" s="2">
        <v>4</v>
      </c>
      <c r="H505" s="2" t="str">
        <f>_xlfn.XLOOKUP(E505,'Customer Data'!$A$1:$A$1001,'Customer Data'!$B$1:$B$1001,,0)</f>
        <v>Gladi Ducker</v>
      </c>
      <c r="I505" s="2" t="str">
        <f>IF(_xlfn.XLOOKUP(E505,'Customer Data'!$A$1:$A$1001,'Customer Data'!$C$1:$C$1001,,0)=0,"",_xlfn.XLOOKUP(E505,'Customer Data'!$A$1:$A$1001,'Customer Data'!$C$1:$C$1001,,0))</f>
        <v>gduckerdx@patch.com</v>
      </c>
      <c r="J505" s="2" t="str">
        <f>_xlfn.XLOOKUP(E505,'Customer Data'!$A$1:$A$1001,'Customer Data'!$F$1:$F$1001,,0)</f>
        <v>China</v>
      </c>
      <c r="K505" t="str">
        <f>INDEX('Product Data'!$A$1:$G$49,MATCH('Order Data'!$F505,'Product Data'!$A$1:$A$49,0),MATCH('Order Data'!K$1,'Product Data'!$A$1:$G$1,0))</f>
        <v>Lib</v>
      </c>
      <c r="L505" t="str">
        <f>INDEX('Product Data'!$A$1:$G$49,MATCH('Order Data'!$F505,'Product Data'!$A$1:$A$49,0),MATCH('Order Data'!L$1,'Product Data'!$A$1:$G$1,0))</f>
        <v>D</v>
      </c>
      <c r="M505" s="4">
        <f>INDEX('Product Data'!$A$1:$G$49,MATCH('Order Data'!$F505,'Product Data'!$A$1:$A$49,0),MATCH('Order Data'!M$1,'Product Data'!$A$1:$G$1,0))</f>
        <v>1</v>
      </c>
      <c r="N505" s="5">
        <f>INDEX('Product Data'!$A$1:$G$49,MATCH('Order Data'!$F505,'Product Data'!$A$1:$A$49,0),MATCH('Order Data'!N$1,'Product Data'!$A$1:$G$1,0))</f>
        <v>12.95</v>
      </c>
      <c r="O505" s="5">
        <f t="shared" si="21"/>
        <v>51.8</v>
      </c>
      <c r="P505" t="str">
        <f t="shared" si="22"/>
        <v>Liberica</v>
      </c>
      <c r="Q505" t="str">
        <f t="shared" si="23"/>
        <v>Dark</v>
      </c>
      <c r="R505" t="str">
        <f>_xlfn.XLOOKUP(tbl_orders[[#This Row],[Customer ID]],'Customer Data'!$A$1:$A$1001,'Customer Data'!$H$1:$H$1001,,0)</f>
        <v>No</v>
      </c>
    </row>
    <row r="506" spans="1:18" x14ac:dyDescent="0.2">
      <c r="A506" s="2" t="s">
        <v>2377</v>
      </c>
      <c r="B506" s="2" t="str">
        <f>TEXT(tbl_orders[[#This Row],[Order Date]],"mmm")</f>
        <v>Jan</v>
      </c>
      <c r="C506" s="2" t="str">
        <f>TEXT(tbl_orders[[#This Row],[Order Date]],"yyyy")</f>
        <v>2019</v>
      </c>
      <c r="D506" s="3">
        <v>43467</v>
      </c>
      <c r="E506" s="2" t="s">
        <v>2378</v>
      </c>
      <c r="F506" t="s">
        <v>4272</v>
      </c>
      <c r="G506" s="2">
        <v>3</v>
      </c>
      <c r="H506" s="2" t="str">
        <f>_xlfn.XLOOKUP(E506,'Customer Data'!$A$1:$A$1001,'Customer Data'!$B$1:$B$1001,,0)</f>
        <v>Gladi Ducker</v>
      </c>
      <c r="I506" s="2" t="str">
        <f>IF(_xlfn.XLOOKUP(E506,'Customer Data'!$A$1:$A$1001,'Customer Data'!$C$1:$C$1001,,0)=0,"",_xlfn.XLOOKUP(E506,'Customer Data'!$A$1:$A$1001,'Customer Data'!$C$1:$C$1001,,0))</f>
        <v>gduckerdx@patch.com</v>
      </c>
      <c r="J506" s="2" t="str">
        <f>_xlfn.XLOOKUP(E506,'Customer Data'!$A$1:$A$1001,'Customer Data'!$F$1:$F$1001,,0)</f>
        <v>China</v>
      </c>
      <c r="K506" t="str">
        <f>INDEX('Product Data'!$A$1:$G$49,MATCH('Order Data'!$F506,'Product Data'!$A$1:$A$49,0),MATCH('Order Data'!K$1,'Product Data'!$A$1:$G$1,0))</f>
        <v>Lib</v>
      </c>
      <c r="L506" t="str">
        <f>INDEX('Product Data'!$A$1:$G$49,MATCH('Order Data'!$F506,'Product Data'!$A$1:$A$49,0),MATCH('Order Data'!L$1,'Product Data'!$A$1:$G$1,0))</f>
        <v>L</v>
      </c>
      <c r="M506" s="4">
        <f>INDEX('Product Data'!$A$1:$G$49,MATCH('Order Data'!$F506,'Product Data'!$A$1:$A$49,0),MATCH('Order Data'!M$1,'Product Data'!$A$1:$G$1,0))</f>
        <v>0.2</v>
      </c>
      <c r="N506" s="5">
        <f>INDEX('Product Data'!$A$1:$G$49,MATCH('Order Data'!$F506,'Product Data'!$A$1:$A$49,0),MATCH('Order Data'!N$1,'Product Data'!$A$1:$G$1,0))</f>
        <v>4.7549999999999999</v>
      </c>
      <c r="O506" s="5">
        <f t="shared" si="21"/>
        <v>14.265000000000001</v>
      </c>
      <c r="P506" t="str">
        <f t="shared" si="22"/>
        <v>Liberica</v>
      </c>
      <c r="Q506" t="str">
        <f t="shared" si="23"/>
        <v>Light</v>
      </c>
      <c r="R506" t="str">
        <f>_xlfn.XLOOKUP(tbl_orders[[#This Row],[Customer ID]],'Customer Data'!$A$1:$A$1001,'Customer Data'!$H$1:$H$1001,,0)</f>
        <v>No</v>
      </c>
    </row>
    <row r="507" spans="1:18" x14ac:dyDescent="0.2">
      <c r="A507" s="2" t="s">
        <v>2389</v>
      </c>
      <c r="B507" s="2" t="str">
        <f>TEXT(tbl_orders[[#This Row],[Order Date]],"mmm")</f>
        <v>Feb</v>
      </c>
      <c r="C507" s="2" t="str">
        <f>TEXT(tbl_orders[[#This Row],[Order Date]],"yyyy")</f>
        <v>2022</v>
      </c>
      <c r="D507" s="3">
        <v>44609</v>
      </c>
      <c r="E507" s="2" t="s">
        <v>2390</v>
      </c>
      <c r="F507" t="s">
        <v>4286</v>
      </c>
      <c r="G507" s="2">
        <v>2</v>
      </c>
      <c r="H507" s="2" t="str">
        <f>_xlfn.XLOOKUP(E507,'Customer Data'!$A$1:$A$1001,'Customer Data'!$B$1:$B$1001,,0)</f>
        <v>Wain Stearley</v>
      </c>
      <c r="I507" s="2" t="str">
        <f>IF(_xlfn.XLOOKUP(E507,'Customer Data'!$A$1:$A$1001,'Customer Data'!$C$1:$C$1001,,0)=0,"",_xlfn.XLOOKUP(E507,'Customer Data'!$A$1:$A$1001,'Customer Data'!$C$1:$C$1001,,0))</f>
        <v>wstearleye1@census.gov</v>
      </c>
      <c r="J507" s="2" t="str">
        <f>_xlfn.XLOOKUP(E507,'Customer Data'!$A$1:$A$1001,'Customer Data'!$F$1:$F$1001,,0)</f>
        <v>Brazil</v>
      </c>
      <c r="K507" t="str">
        <f>INDEX('Product Data'!$A$1:$G$49,MATCH('Order Data'!$F507,'Product Data'!$A$1:$A$49,0),MATCH('Order Data'!K$1,'Product Data'!$A$1:$G$1,0))</f>
        <v>Lib</v>
      </c>
      <c r="L507" t="str">
        <f>INDEX('Product Data'!$A$1:$G$49,MATCH('Order Data'!$F507,'Product Data'!$A$1:$A$49,0),MATCH('Order Data'!L$1,'Product Data'!$A$1:$G$1,0))</f>
        <v>M</v>
      </c>
      <c r="M507" s="4">
        <f>INDEX('Product Data'!$A$1:$G$49,MATCH('Order Data'!$F507,'Product Data'!$A$1:$A$49,0),MATCH('Order Data'!M$1,'Product Data'!$A$1:$G$1,0))</f>
        <v>0.2</v>
      </c>
      <c r="N507" s="5">
        <f>INDEX('Product Data'!$A$1:$G$49,MATCH('Order Data'!$F507,'Product Data'!$A$1:$A$49,0),MATCH('Order Data'!N$1,'Product Data'!$A$1:$G$1,0))</f>
        <v>4.3650000000000002</v>
      </c>
      <c r="O507" s="5">
        <f t="shared" si="21"/>
        <v>8.73</v>
      </c>
      <c r="P507" t="str">
        <f t="shared" si="22"/>
        <v>Liberica</v>
      </c>
      <c r="Q507" t="str">
        <f t="shared" si="23"/>
        <v>Medium</v>
      </c>
      <c r="R507" t="str">
        <f>_xlfn.XLOOKUP(tbl_orders[[#This Row],[Customer ID]],'Customer Data'!$A$1:$A$1001,'Customer Data'!$H$1:$H$1001,,0)</f>
        <v>No</v>
      </c>
    </row>
    <row r="508" spans="1:18" x14ac:dyDescent="0.2">
      <c r="A508" s="2" t="s">
        <v>2393</v>
      </c>
      <c r="B508" s="2" t="str">
        <f>TEXT(tbl_orders[[#This Row],[Order Date]],"mmm")</f>
        <v>Dec</v>
      </c>
      <c r="C508" s="2" t="str">
        <f>TEXT(tbl_orders[[#This Row],[Order Date]],"yyyy")</f>
        <v>2020</v>
      </c>
      <c r="D508" s="3">
        <v>44184</v>
      </c>
      <c r="E508" s="2" t="s">
        <v>2394</v>
      </c>
      <c r="F508" t="s">
        <v>4267</v>
      </c>
      <c r="G508" s="2">
        <v>2</v>
      </c>
      <c r="H508" s="2" t="str">
        <f>_xlfn.XLOOKUP(E508,'Customer Data'!$A$1:$A$1001,'Customer Data'!$B$1:$B$1001,,0)</f>
        <v>Diane-marie Wincer</v>
      </c>
      <c r="I508" s="2" t="str">
        <f>IF(_xlfn.XLOOKUP(E508,'Customer Data'!$A$1:$A$1001,'Customer Data'!$C$1:$C$1001,,0)=0,"",_xlfn.XLOOKUP(E508,'Customer Data'!$A$1:$A$1001,'Customer Data'!$C$1:$C$1001,,0))</f>
        <v>dwincere2@marriott.com</v>
      </c>
      <c r="J508" s="2" t="str">
        <f>_xlfn.XLOOKUP(E508,'Customer Data'!$A$1:$A$1001,'Customer Data'!$F$1:$F$1001,,0)</f>
        <v>China</v>
      </c>
      <c r="K508" t="str">
        <f>INDEX('Product Data'!$A$1:$G$49,MATCH('Order Data'!$F508,'Product Data'!$A$1:$A$49,0),MATCH('Order Data'!K$1,'Product Data'!$A$1:$G$1,0))</f>
        <v>Ara</v>
      </c>
      <c r="L508" t="str">
        <f>INDEX('Product Data'!$A$1:$G$49,MATCH('Order Data'!$F508,'Product Data'!$A$1:$A$49,0),MATCH('Order Data'!L$1,'Product Data'!$A$1:$G$1,0))</f>
        <v>L</v>
      </c>
      <c r="M508" s="4">
        <f>INDEX('Product Data'!$A$1:$G$49,MATCH('Order Data'!$F508,'Product Data'!$A$1:$A$49,0),MATCH('Order Data'!M$1,'Product Data'!$A$1:$G$1,0))</f>
        <v>1</v>
      </c>
      <c r="N508" s="5">
        <f>INDEX('Product Data'!$A$1:$G$49,MATCH('Order Data'!$F508,'Product Data'!$A$1:$A$49,0),MATCH('Order Data'!N$1,'Product Data'!$A$1:$G$1,0))</f>
        <v>12.95</v>
      </c>
      <c r="O508" s="5">
        <f t="shared" si="21"/>
        <v>25.9</v>
      </c>
      <c r="P508" t="str">
        <f t="shared" si="22"/>
        <v>Arabica</v>
      </c>
      <c r="Q508" t="str">
        <f t="shared" si="23"/>
        <v>Light</v>
      </c>
      <c r="R508" t="str">
        <f>_xlfn.XLOOKUP(tbl_orders[[#This Row],[Customer ID]],'Customer Data'!$A$1:$A$1001,'Customer Data'!$H$1:$H$1001,,0)</f>
        <v>Yes</v>
      </c>
    </row>
    <row r="509" spans="1:18" x14ac:dyDescent="0.2">
      <c r="A509" s="2" t="s">
        <v>2397</v>
      </c>
      <c r="B509" s="2" t="str">
        <f>TEXT(tbl_orders[[#This Row],[Order Date]],"mmm")</f>
        <v>Feb</v>
      </c>
      <c r="C509" s="2" t="str">
        <f>TEXT(tbl_orders[[#This Row],[Order Date]],"yyyy")</f>
        <v>2019</v>
      </c>
      <c r="D509" s="3">
        <v>43516</v>
      </c>
      <c r="E509" s="2" t="s">
        <v>2398</v>
      </c>
      <c r="F509" t="s">
        <v>4309</v>
      </c>
      <c r="G509" s="2">
        <v>3</v>
      </c>
      <c r="H509" s="2" t="str">
        <f>_xlfn.XLOOKUP(E509,'Customer Data'!$A$1:$A$1001,'Customer Data'!$B$1:$B$1001,,0)</f>
        <v>Perry Lyfield</v>
      </c>
      <c r="I509" s="2" t="str">
        <f>IF(_xlfn.XLOOKUP(E509,'Customer Data'!$A$1:$A$1001,'Customer Data'!$C$1:$C$1001,,0)=0,"",_xlfn.XLOOKUP(E509,'Customer Data'!$A$1:$A$1001,'Customer Data'!$C$1:$C$1001,,0))</f>
        <v>plyfielde3@baidu.com</v>
      </c>
      <c r="J509" s="2" t="str">
        <f>_xlfn.XLOOKUP(E509,'Customer Data'!$A$1:$A$1001,'Customer Data'!$F$1:$F$1001,,0)</f>
        <v>United States</v>
      </c>
      <c r="K509" t="str">
        <f>INDEX('Product Data'!$A$1:$G$49,MATCH('Order Data'!$F509,'Product Data'!$A$1:$A$49,0),MATCH('Order Data'!K$1,'Product Data'!$A$1:$G$1,0))</f>
        <v>Ara</v>
      </c>
      <c r="L509" t="str">
        <f>INDEX('Product Data'!$A$1:$G$49,MATCH('Order Data'!$F509,'Product Data'!$A$1:$A$49,0),MATCH('Order Data'!L$1,'Product Data'!$A$1:$G$1,0))</f>
        <v>L</v>
      </c>
      <c r="M509" s="4">
        <f>INDEX('Product Data'!$A$1:$G$49,MATCH('Order Data'!$F509,'Product Data'!$A$1:$A$49,0),MATCH('Order Data'!M$1,'Product Data'!$A$1:$G$1,0))</f>
        <v>2.5</v>
      </c>
      <c r="N509" s="5">
        <f>INDEX('Product Data'!$A$1:$G$49,MATCH('Order Data'!$F509,'Product Data'!$A$1:$A$49,0),MATCH('Order Data'!N$1,'Product Data'!$A$1:$G$1,0))</f>
        <v>29.784999999999997</v>
      </c>
      <c r="O509" s="5">
        <f t="shared" si="21"/>
        <v>89.35499999999999</v>
      </c>
      <c r="P509" t="str">
        <f t="shared" si="22"/>
        <v>Arabica</v>
      </c>
      <c r="Q509" t="str">
        <f t="shared" si="23"/>
        <v>Light</v>
      </c>
      <c r="R509" t="str">
        <f>_xlfn.XLOOKUP(tbl_orders[[#This Row],[Customer ID]],'Customer Data'!$A$1:$A$1001,'Customer Data'!$H$1:$H$1001,,0)</f>
        <v>Yes</v>
      </c>
    </row>
    <row r="510" spans="1:18" x14ac:dyDescent="0.2">
      <c r="A510" s="2" t="s">
        <v>2401</v>
      </c>
      <c r="B510" s="2" t="str">
        <f>TEXT(tbl_orders[[#This Row],[Order Date]],"mmm")</f>
        <v>Jan</v>
      </c>
      <c r="C510" s="2" t="str">
        <f>TEXT(tbl_orders[[#This Row],[Order Date]],"yyyy")</f>
        <v>2021</v>
      </c>
      <c r="D510" s="3">
        <v>44210</v>
      </c>
      <c r="E510" s="2" t="s">
        <v>2402</v>
      </c>
      <c r="F510" t="s">
        <v>4296</v>
      </c>
      <c r="G510" s="2">
        <v>6</v>
      </c>
      <c r="H510" s="2" t="str">
        <f>_xlfn.XLOOKUP(E510,'Customer Data'!$A$1:$A$1001,'Customer Data'!$B$1:$B$1001,,0)</f>
        <v>Heall Perris</v>
      </c>
      <c r="I510" s="2" t="str">
        <f>IF(_xlfn.XLOOKUP(E510,'Customer Data'!$A$1:$A$1001,'Customer Data'!$C$1:$C$1001,,0)=0,"",_xlfn.XLOOKUP(E510,'Customer Data'!$A$1:$A$1001,'Customer Data'!$C$1:$C$1001,,0))</f>
        <v>hperrise4@studiopress.com</v>
      </c>
      <c r="J510" s="2" t="str">
        <f>_xlfn.XLOOKUP(E510,'Customer Data'!$A$1:$A$1001,'Customer Data'!$F$1:$F$1001,,0)</f>
        <v>Brazil</v>
      </c>
      <c r="K510" t="str">
        <f>INDEX('Product Data'!$A$1:$G$49,MATCH('Order Data'!$F510,'Product Data'!$A$1:$A$49,0),MATCH('Order Data'!K$1,'Product Data'!$A$1:$G$1,0))</f>
        <v>Lib</v>
      </c>
      <c r="L510" t="str">
        <f>INDEX('Product Data'!$A$1:$G$49,MATCH('Order Data'!$F510,'Product Data'!$A$1:$A$49,0),MATCH('Order Data'!L$1,'Product Data'!$A$1:$G$1,0))</f>
        <v>D</v>
      </c>
      <c r="M510" s="4">
        <f>INDEX('Product Data'!$A$1:$G$49,MATCH('Order Data'!$F510,'Product Data'!$A$1:$A$49,0),MATCH('Order Data'!M$1,'Product Data'!$A$1:$G$1,0))</f>
        <v>0.5</v>
      </c>
      <c r="N510" s="5">
        <f>INDEX('Product Data'!$A$1:$G$49,MATCH('Order Data'!$F510,'Product Data'!$A$1:$A$49,0),MATCH('Order Data'!N$1,'Product Data'!$A$1:$G$1,0))</f>
        <v>7.77</v>
      </c>
      <c r="O510" s="5">
        <f t="shared" si="21"/>
        <v>46.62</v>
      </c>
      <c r="P510" t="str">
        <f t="shared" si="22"/>
        <v>Liberica</v>
      </c>
      <c r="Q510" t="str">
        <f t="shared" si="23"/>
        <v>Dark</v>
      </c>
      <c r="R510" t="str">
        <f>_xlfn.XLOOKUP(tbl_orders[[#This Row],[Customer ID]],'Customer Data'!$A$1:$A$1001,'Customer Data'!$H$1:$H$1001,,0)</f>
        <v>No</v>
      </c>
    </row>
    <row r="511" spans="1:18" x14ac:dyDescent="0.2">
      <c r="A511" s="2" t="s">
        <v>2405</v>
      </c>
      <c r="B511" s="2" t="str">
        <f>TEXT(tbl_orders[[#This Row],[Order Date]],"mmm")</f>
        <v>Nov</v>
      </c>
      <c r="C511" s="2" t="str">
        <f>TEXT(tbl_orders[[#This Row],[Order Date]],"yyyy")</f>
        <v>2019</v>
      </c>
      <c r="D511" s="3">
        <v>43785</v>
      </c>
      <c r="E511" s="2" t="s">
        <v>2406</v>
      </c>
      <c r="F511" t="s">
        <v>4274</v>
      </c>
      <c r="G511" s="2">
        <v>3</v>
      </c>
      <c r="H511" s="2" t="str">
        <f>_xlfn.XLOOKUP(E511,'Customer Data'!$A$1:$A$1001,'Customer Data'!$B$1:$B$1001,,0)</f>
        <v>Marja Urion</v>
      </c>
      <c r="I511" s="2" t="str">
        <f>IF(_xlfn.XLOOKUP(E511,'Customer Data'!$A$1:$A$1001,'Customer Data'!$C$1:$C$1001,,0)=0,"",_xlfn.XLOOKUP(E511,'Customer Data'!$A$1:$A$1001,'Customer Data'!$C$1:$C$1001,,0))</f>
        <v>murione5@alexa.com</v>
      </c>
      <c r="J511" s="2" t="str">
        <f>_xlfn.XLOOKUP(E511,'Customer Data'!$A$1:$A$1001,'Customer Data'!$F$1:$F$1001,,0)</f>
        <v>Brazil</v>
      </c>
      <c r="K511" t="str">
        <f>INDEX('Product Data'!$A$1:$G$49,MATCH('Order Data'!$F511,'Product Data'!$A$1:$A$49,0),MATCH('Order Data'!K$1,'Product Data'!$A$1:$G$1,0))</f>
        <v>Ara</v>
      </c>
      <c r="L511" t="str">
        <f>INDEX('Product Data'!$A$1:$G$49,MATCH('Order Data'!$F511,'Product Data'!$A$1:$A$49,0),MATCH('Order Data'!L$1,'Product Data'!$A$1:$G$1,0))</f>
        <v>D</v>
      </c>
      <c r="M511" s="4">
        <f>INDEX('Product Data'!$A$1:$G$49,MATCH('Order Data'!$F511,'Product Data'!$A$1:$A$49,0),MATCH('Order Data'!M$1,'Product Data'!$A$1:$G$1,0))</f>
        <v>1</v>
      </c>
      <c r="N511" s="5">
        <f>INDEX('Product Data'!$A$1:$G$49,MATCH('Order Data'!$F511,'Product Data'!$A$1:$A$49,0),MATCH('Order Data'!N$1,'Product Data'!$A$1:$G$1,0))</f>
        <v>9.9499999999999993</v>
      </c>
      <c r="O511" s="5">
        <f t="shared" si="21"/>
        <v>29.849999999999998</v>
      </c>
      <c r="P511" t="str">
        <f t="shared" si="22"/>
        <v>Arabica</v>
      </c>
      <c r="Q511" t="str">
        <f t="shared" si="23"/>
        <v>Dark</v>
      </c>
      <c r="R511" t="str">
        <f>_xlfn.XLOOKUP(tbl_orders[[#This Row],[Customer ID]],'Customer Data'!$A$1:$A$1001,'Customer Data'!$H$1:$H$1001,,0)</f>
        <v>Yes</v>
      </c>
    </row>
    <row r="512" spans="1:18" x14ac:dyDescent="0.2">
      <c r="A512" s="2" t="s">
        <v>2409</v>
      </c>
      <c r="B512" s="2" t="str">
        <f>TEXT(tbl_orders[[#This Row],[Order Date]],"mmm")</f>
        <v>Dec</v>
      </c>
      <c r="C512" s="2" t="str">
        <f>TEXT(tbl_orders[[#This Row],[Order Date]],"yyyy")</f>
        <v>2019</v>
      </c>
      <c r="D512" s="3">
        <v>43803</v>
      </c>
      <c r="E512" s="2" t="s">
        <v>2410</v>
      </c>
      <c r="F512" t="s">
        <v>4305</v>
      </c>
      <c r="G512" s="2">
        <v>3</v>
      </c>
      <c r="H512" s="2" t="str">
        <f>_xlfn.XLOOKUP(E512,'Customer Data'!$A$1:$A$1001,'Customer Data'!$B$1:$B$1001,,0)</f>
        <v>Camellia Kid</v>
      </c>
      <c r="I512" s="2" t="str">
        <f>IF(_xlfn.XLOOKUP(E512,'Customer Data'!$A$1:$A$1001,'Customer Data'!$C$1:$C$1001,,0)=0,"",_xlfn.XLOOKUP(E512,'Customer Data'!$A$1:$A$1001,'Customer Data'!$C$1:$C$1001,,0))</f>
        <v>ckide6@narod.ru</v>
      </c>
      <c r="J512" s="2" t="str">
        <f>_xlfn.XLOOKUP(E512,'Customer Data'!$A$1:$A$1001,'Customer Data'!$F$1:$F$1001,,0)</f>
        <v>China</v>
      </c>
      <c r="K512" t="str">
        <f>INDEX('Product Data'!$A$1:$G$49,MATCH('Order Data'!$F512,'Product Data'!$A$1:$A$49,0),MATCH('Order Data'!K$1,'Product Data'!$A$1:$G$1,0))</f>
        <v>Rob</v>
      </c>
      <c r="L512" t="str">
        <f>INDEX('Product Data'!$A$1:$G$49,MATCH('Order Data'!$F512,'Product Data'!$A$1:$A$49,0),MATCH('Order Data'!L$1,'Product Data'!$A$1:$G$1,0))</f>
        <v>L</v>
      </c>
      <c r="M512" s="4">
        <f>INDEX('Product Data'!$A$1:$G$49,MATCH('Order Data'!$F512,'Product Data'!$A$1:$A$49,0),MATCH('Order Data'!M$1,'Product Data'!$A$1:$G$1,0))</f>
        <v>0.2</v>
      </c>
      <c r="N512" s="5">
        <f>INDEX('Product Data'!$A$1:$G$49,MATCH('Order Data'!$F512,'Product Data'!$A$1:$A$49,0),MATCH('Order Data'!N$1,'Product Data'!$A$1:$G$1,0))</f>
        <v>3.5849999999999995</v>
      </c>
      <c r="O512" s="5">
        <f t="shared" si="21"/>
        <v>10.754999999999999</v>
      </c>
      <c r="P512" t="str">
        <f t="shared" si="22"/>
        <v>Robusta</v>
      </c>
      <c r="Q512" t="str">
        <f t="shared" si="23"/>
        <v>Light</v>
      </c>
      <c r="R512" t="str">
        <f>_xlfn.XLOOKUP(tbl_orders[[#This Row],[Customer ID]],'Customer Data'!$A$1:$A$1001,'Customer Data'!$H$1:$H$1001,,0)</f>
        <v>Yes</v>
      </c>
    </row>
    <row r="513" spans="1:18" x14ac:dyDescent="0.2">
      <c r="A513" s="2" t="s">
        <v>2413</v>
      </c>
      <c r="B513" s="2" t="str">
        <f>TEXT(tbl_orders[[#This Row],[Order Date]],"mmm")</f>
        <v>Jul</v>
      </c>
      <c r="C513" s="2" t="str">
        <f>TEXT(tbl_orders[[#This Row],[Order Date]],"yyyy")</f>
        <v>2020</v>
      </c>
      <c r="D513" s="3">
        <v>44043</v>
      </c>
      <c r="E513" s="2" t="s">
        <v>2414</v>
      </c>
      <c r="F513" t="s">
        <v>4279</v>
      </c>
      <c r="G513" s="2">
        <v>4</v>
      </c>
      <c r="H513" s="2" t="str">
        <f>_xlfn.XLOOKUP(E513,'Customer Data'!$A$1:$A$1001,'Customer Data'!$B$1:$B$1001,,0)</f>
        <v>Carolann Beine</v>
      </c>
      <c r="I513" s="2" t="str">
        <f>IF(_xlfn.XLOOKUP(E513,'Customer Data'!$A$1:$A$1001,'Customer Data'!$C$1:$C$1001,,0)=0,"",_xlfn.XLOOKUP(E513,'Customer Data'!$A$1:$A$1001,'Customer Data'!$C$1:$C$1001,,0))</f>
        <v>cbeinee7@xinhuanet.com</v>
      </c>
      <c r="J513" s="2" t="str">
        <f>_xlfn.XLOOKUP(E513,'Customer Data'!$A$1:$A$1001,'Customer Data'!$F$1:$F$1001,,0)</f>
        <v>United States</v>
      </c>
      <c r="K513" t="str">
        <f>INDEX('Product Data'!$A$1:$G$49,MATCH('Order Data'!$F513,'Product Data'!$A$1:$A$49,0),MATCH('Order Data'!K$1,'Product Data'!$A$1:$G$1,0))</f>
        <v>Ara</v>
      </c>
      <c r="L513" t="str">
        <f>INDEX('Product Data'!$A$1:$G$49,MATCH('Order Data'!$F513,'Product Data'!$A$1:$A$49,0),MATCH('Order Data'!L$1,'Product Data'!$A$1:$G$1,0))</f>
        <v>M</v>
      </c>
      <c r="M513" s="4">
        <f>INDEX('Product Data'!$A$1:$G$49,MATCH('Order Data'!$F513,'Product Data'!$A$1:$A$49,0),MATCH('Order Data'!M$1,'Product Data'!$A$1:$G$1,0))</f>
        <v>0.2</v>
      </c>
      <c r="N513" s="5">
        <f>INDEX('Product Data'!$A$1:$G$49,MATCH('Order Data'!$F513,'Product Data'!$A$1:$A$49,0),MATCH('Order Data'!N$1,'Product Data'!$A$1:$G$1,0))</f>
        <v>3.375</v>
      </c>
      <c r="O513" s="5">
        <f t="shared" si="21"/>
        <v>13.5</v>
      </c>
      <c r="P513" t="str">
        <f t="shared" si="22"/>
        <v>Arabica</v>
      </c>
      <c r="Q513" t="str">
        <f t="shared" si="23"/>
        <v>Medium</v>
      </c>
      <c r="R513" t="str">
        <f>_xlfn.XLOOKUP(tbl_orders[[#This Row],[Customer ID]],'Customer Data'!$A$1:$A$1001,'Customer Data'!$H$1:$H$1001,,0)</f>
        <v>Yes</v>
      </c>
    </row>
    <row r="514" spans="1:18" x14ac:dyDescent="0.2">
      <c r="A514" s="2" t="s">
        <v>2417</v>
      </c>
      <c r="B514" s="2" t="str">
        <f>TEXT(tbl_orders[[#This Row],[Order Date]],"mmm")</f>
        <v>Mar</v>
      </c>
      <c r="C514" s="2" t="str">
        <f>TEXT(tbl_orders[[#This Row],[Order Date]],"yyyy")</f>
        <v>2019</v>
      </c>
      <c r="D514" s="3">
        <v>43535</v>
      </c>
      <c r="E514" s="2" t="s">
        <v>2418</v>
      </c>
      <c r="F514" t="s">
        <v>4297</v>
      </c>
      <c r="G514" s="2">
        <v>3</v>
      </c>
      <c r="H514" s="2" t="str">
        <f>_xlfn.XLOOKUP(E514,'Customer Data'!$A$1:$A$1001,'Customer Data'!$B$1:$B$1001,,0)</f>
        <v>Celia Bakeup</v>
      </c>
      <c r="I514" s="2" t="str">
        <f>IF(_xlfn.XLOOKUP(E514,'Customer Data'!$A$1:$A$1001,'Customer Data'!$C$1:$C$1001,,0)=0,"",_xlfn.XLOOKUP(E514,'Customer Data'!$A$1:$A$1001,'Customer Data'!$C$1:$C$1001,,0))</f>
        <v>cbakeupe8@globo.com</v>
      </c>
      <c r="J514" s="2" t="str">
        <f>_xlfn.XLOOKUP(E514,'Customer Data'!$A$1:$A$1001,'Customer Data'!$F$1:$F$1001,,0)</f>
        <v>China</v>
      </c>
      <c r="K514" t="str">
        <f>INDEX('Product Data'!$A$1:$G$49,MATCH('Order Data'!$F514,'Product Data'!$A$1:$A$49,0),MATCH('Order Data'!K$1,'Product Data'!$A$1:$G$1,0))</f>
        <v>Lib</v>
      </c>
      <c r="L514" t="str">
        <f>INDEX('Product Data'!$A$1:$G$49,MATCH('Order Data'!$F514,'Product Data'!$A$1:$A$49,0),MATCH('Order Data'!L$1,'Product Data'!$A$1:$G$1,0))</f>
        <v>L</v>
      </c>
      <c r="M514" s="4">
        <f>INDEX('Product Data'!$A$1:$G$49,MATCH('Order Data'!$F514,'Product Data'!$A$1:$A$49,0),MATCH('Order Data'!M$1,'Product Data'!$A$1:$G$1,0))</f>
        <v>1</v>
      </c>
      <c r="N514" s="5">
        <f>INDEX('Product Data'!$A$1:$G$49,MATCH('Order Data'!$F514,'Product Data'!$A$1:$A$49,0),MATCH('Order Data'!N$1,'Product Data'!$A$1:$G$1,0))</f>
        <v>15.85</v>
      </c>
      <c r="O514" s="5">
        <f t="shared" si="21"/>
        <v>47.55</v>
      </c>
      <c r="P514" t="str">
        <f t="shared" si="22"/>
        <v>Liberica</v>
      </c>
      <c r="Q514" t="str">
        <f t="shared" si="23"/>
        <v>Light</v>
      </c>
      <c r="R514" t="str">
        <f>_xlfn.XLOOKUP(tbl_orders[[#This Row],[Customer ID]],'Customer Data'!$A$1:$A$1001,'Customer Data'!$H$1:$H$1001,,0)</f>
        <v>No</v>
      </c>
    </row>
    <row r="515" spans="1:18" x14ac:dyDescent="0.2">
      <c r="A515" s="2" t="s">
        <v>2421</v>
      </c>
      <c r="B515" s="2" t="str">
        <f>TEXT(tbl_orders[[#This Row],[Order Date]],"mmm")</f>
        <v>May</v>
      </c>
      <c r="C515" s="2" t="str">
        <f>TEXT(tbl_orders[[#This Row],[Order Date]],"yyyy")</f>
        <v>2022</v>
      </c>
      <c r="D515" s="3">
        <v>44691</v>
      </c>
      <c r="E515" s="2" t="s">
        <v>2422</v>
      </c>
      <c r="F515" t="s">
        <v>4297</v>
      </c>
      <c r="G515" s="2">
        <v>2</v>
      </c>
      <c r="H515" s="2" t="str">
        <f>_xlfn.XLOOKUP(E515,'Customer Data'!$A$1:$A$1001,'Customer Data'!$B$1:$B$1001,,0)</f>
        <v>Nataniel Helkin</v>
      </c>
      <c r="I515" s="2" t="str">
        <f>IF(_xlfn.XLOOKUP(E515,'Customer Data'!$A$1:$A$1001,'Customer Data'!$C$1:$C$1001,,0)=0,"",_xlfn.XLOOKUP(E515,'Customer Data'!$A$1:$A$1001,'Customer Data'!$C$1:$C$1001,,0))</f>
        <v>nhelkine9@example.com</v>
      </c>
      <c r="J515" s="2" t="str">
        <f>_xlfn.XLOOKUP(E515,'Customer Data'!$A$1:$A$1001,'Customer Data'!$F$1:$F$1001,,0)</f>
        <v>United States</v>
      </c>
      <c r="K515" t="str">
        <f>INDEX('Product Data'!$A$1:$G$49,MATCH('Order Data'!$F515,'Product Data'!$A$1:$A$49,0),MATCH('Order Data'!K$1,'Product Data'!$A$1:$G$1,0))</f>
        <v>Lib</v>
      </c>
      <c r="L515" t="str">
        <f>INDEX('Product Data'!$A$1:$G$49,MATCH('Order Data'!$F515,'Product Data'!$A$1:$A$49,0),MATCH('Order Data'!L$1,'Product Data'!$A$1:$G$1,0))</f>
        <v>L</v>
      </c>
      <c r="M515" s="4">
        <f>INDEX('Product Data'!$A$1:$G$49,MATCH('Order Data'!$F515,'Product Data'!$A$1:$A$49,0),MATCH('Order Data'!M$1,'Product Data'!$A$1:$G$1,0))</f>
        <v>1</v>
      </c>
      <c r="N515" s="5">
        <f>INDEX('Product Data'!$A$1:$G$49,MATCH('Order Data'!$F515,'Product Data'!$A$1:$A$49,0),MATCH('Order Data'!N$1,'Product Data'!$A$1:$G$1,0))</f>
        <v>15.85</v>
      </c>
      <c r="O515" s="5">
        <f t="shared" ref="O515:O578" si="24">N515*G515</f>
        <v>31.7</v>
      </c>
      <c r="P515" t="str">
        <f t="shared" ref="P515:P578" si="25">IF(K515="Rob","Robusta",IF(K515="Exc","Excelsa",IF(K515="Ara","Arabica",IF(K515="Lib","Liberica",""))))</f>
        <v>Liberica</v>
      </c>
      <c r="Q515" t="str">
        <f t="shared" ref="Q515:Q578" si="26">IF(L515="M","Medium",IF(L515="L","Light",IF(L515="D","Dark","")))</f>
        <v>Light</v>
      </c>
      <c r="R515" t="str">
        <f>_xlfn.XLOOKUP(tbl_orders[[#This Row],[Customer ID]],'Customer Data'!$A$1:$A$1001,'Customer Data'!$H$1:$H$1001,,0)</f>
        <v>No</v>
      </c>
    </row>
    <row r="516" spans="1:18" x14ac:dyDescent="0.2">
      <c r="A516" s="2" t="s">
        <v>2425</v>
      </c>
      <c r="B516" s="2" t="str">
        <f>TEXT(tbl_orders[[#This Row],[Order Date]],"mmm")</f>
        <v>Dec</v>
      </c>
      <c r="C516" s="2" t="str">
        <f>TEXT(tbl_orders[[#This Row],[Order Date]],"yyyy")</f>
        <v>2021</v>
      </c>
      <c r="D516" s="3">
        <v>44555</v>
      </c>
      <c r="E516" s="2" t="s">
        <v>2426</v>
      </c>
      <c r="F516" t="s">
        <v>4286</v>
      </c>
      <c r="G516" s="2">
        <v>6</v>
      </c>
      <c r="H516" s="2" t="str">
        <f>_xlfn.XLOOKUP(E516,'Customer Data'!$A$1:$A$1001,'Customer Data'!$B$1:$B$1001,,0)</f>
        <v>Pippo Witherington</v>
      </c>
      <c r="I516" s="2" t="str">
        <f>IF(_xlfn.XLOOKUP(E516,'Customer Data'!$A$1:$A$1001,'Customer Data'!$C$1:$C$1001,,0)=0,"",_xlfn.XLOOKUP(E516,'Customer Data'!$A$1:$A$1001,'Customer Data'!$C$1:$C$1001,,0))</f>
        <v>pwitheringtonea@networkadvertising.org</v>
      </c>
      <c r="J516" s="2" t="str">
        <f>_xlfn.XLOOKUP(E516,'Customer Data'!$A$1:$A$1001,'Customer Data'!$F$1:$F$1001,,0)</f>
        <v>China</v>
      </c>
      <c r="K516" t="str">
        <f>INDEX('Product Data'!$A$1:$G$49,MATCH('Order Data'!$F516,'Product Data'!$A$1:$A$49,0),MATCH('Order Data'!K$1,'Product Data'!$A$1:$G$1,0))</f>
        <v>Lib</v>
      </c>
      <c r="L516" t="str">
        <f>INDEX('Product Data'!$A$1:$G$49,MATCH('Order Data'!$F516,'Product Data'!$A$1:$A$49,0),MATCH('Order Data'!L$1,'Product Data'!$A$1:$G$1,0))</f>
        <v>M</v>
      </c>
      <c r="M516" s="4">
        <f>INDEX('Product Data'!$A$1:$G$49,MATCH('Order Data'!$F516,'Product Data'!$A$1:$A$49,0),MATCH('Order Data'!M$1,'Product Data'!$A$1:$G$1,0))</f>
        <v>0.2</v>
      </c>
      <c r="N516" s="5">
        <f>INDEX('Product Data'!$A$1:$G$49,MATCH('Order Data'!$F516,'Product Data'!$A$1:$A$49,0),MATCH('Order Data'!N$1,'Product Data'!$A$1:$G$1,0))</f>
        <v>4.3650000000000002</v>
      </c>
      <c r="O516" s="5">
        <f t="shared" si="24"/>
        <v>26.19</v>
      </c>
      <c r="P516" t="str">
        <f t="shared" si="25"/>
        <v>Liberica</v>
      </c>
      <c r="Q516" t="str">
        <f t="shared" si="26"/>
        <v>Medium</v>
      </c>
      <c r="R516" t="str">
        <f>_xlfn.XLOOKUP(tbl_orders[[#This Row],[Customer ID]],'Customer Data'!$A$1:$A$1001,'Customer Data'!$H$1:$H$1001,,0)</f>
        <v>Yes</v>
      </c>
    </row>
    <row r="517" spans="1:18" x14ac:dyDescent="0.2">
      <c r="A517" s="2" t="s">
        <v>2429</v>
      </c>
      <c r="B517" s="2" t="str">
        <f>TEXT(tbl_orders[[#This Row],[Order Date]],"mmm")</f>
        <v>Apr</v>
      </c>
      <c r="C517" s="2" t="str">
        <f>TEXT(tbl_orders[[#This Row],[Order Date]],"yyyy")</f>
        <v>2022</v>
      </c>
      <c r="D517" s="3">
        <v>44673</v>
      </c>
      <c r="E517" s="2" t="s">
        <v>2430</v>
      </c>
      <c r="F517" t="s">
        <v>4300</v>
      </c>
      <c r="G517" s="2">
        <v>2</v>
      </c>
      <c r="H517" s="2" t="str">
        <f>_xlfn.XLOOKUP(E517,'Customer Data'!$A$1:$A$1001,'Customer Data'!$B$1:$B$1001,,0)</f>
        <v>Tildie Tilzey</v>
      </c>
      <c r="I517" s="2" t="str">
        <f>IF(_xlfn.XLOOKUP(E517,'Customer Data'!$A$1:$A$1001,'Customer Data'!$C$1:$C$1001,,0)=0,"",_xlfn.XLOOKUP(E517,'Customer Data'!$A$1:$A$1001,'Customer Data'!$C$1:$C$1001,,0))</f>
        <v>ttilzeyeb@hostgator.com</v>
      </c>
      <c r="J517" s="2" t="str">
        <f>_xlfn.XLOOKUP(E517,'Customer Data'!$A$1:$A$1001,'Customer Data'!$F$1:$F$1001,,0)</f>
        <v>Brazil</v>
      </c>
      <c r="K517" t="str">
        <f>INDEX('Product Data'!$A$1:$G$49,MATCH('Order Data'!$F517,'Product Data'!$A$1:$A$49,0),MATCH('Order Data'!K$1,'Product Data'!$A$1:$G$1,0))</f>
        <v>Rob</v>
      </c>
      <c r="L517" t="str">
        <f>INDEX('Product Data'!$A$1:$G$49,MATCH('Order Data'!$F517,'Product Data'!$A$1:$A$49,0),MATCH('Order Data'!L$1,'Product Data'!$A$1:$G$1,0))</f>
        <v>L</v>
      </c>
      <c r="M517" s="4">
        <f>INDEX('Product Data'!$A$1:$G$49,MATCH('Order Data'!$F517,'Product Data'!$A$1:$A$49,0),MATCH('Order Data'!M$1,'Product Data'!$A$1:$G$1,0))</f>
        <v>0.5</v>
      </c>
      <c r="N517" s="5">
        <f>INDEX('Product Data'!$A$1:$G$49,MATCH('Order Data'!$F517,'Product Data'!$A$1:$A$49,0),MATCH('Order Data'!N$1,'Product Data'!$A$1:$G$1,0))</f>
        <v>7.169999999999999</v>
      </c>
      <c r="O517" s="5">
        <f t="shared" si="24"/>
        <v>14.339999999999998</v>
      </c>
      <c r="P517" t="str">
        <f t="shared" si="25"/>
        <v>Robusta</v>
      </c>
      <c r="Q517" t="str">
        <f t="shared" si="26"/>
        <v>Light</v>
      </c>
      <c r="R517" t="str">
        <f>_xlfn.XLOOKUP(tbl_orders[[#This Row],[Customer ID]],'Customer Data'!$A$1:$A$1001,'Customer Data'!$H$1:$H$1001,,0)</f>
        <v>No</v>
      </c>
    </row>
    <row r="518" spans="1:18" x14ac:dyDescent="0.2">
      <c r="A518" s="2" t="s">
        <v>2433</v>
      </c>
      <c r="B518" s="2" t="str">
        <f>TEXT(tbl_orders[[#This Row],[Order Date]],"mmm")</f>
        <v>Jun</v>
      </c>
      <c r="C518" s="2" t="str">
        <f>TEXT(tbl_orders[[#This Row],[Order Date]],"yyyy")</f>
        <v>2022</v>
      </c>
      <c r="D518" s="3">
        <v>44723</v>
      </c>
      <c r="E518" s="2" t="s">
        <v>2434</v>
      </c>
      <c r="F518" t="s">
        <v>4276</v>
      </c>
      <c r="G518" s="2">
        <v>2</v>
      </c>
      <c r="H518" s="2" t="str">
        <f>_xlfn.XLOOKUP(E518,'Customer Data'!$A$1:$A$1001,'Customer Data'!$B$1:$B$1001,,0)</f>
        <v>Cindra Burling</v>
      </c>
      <c r="I518" s="2" t="str">
        <f>IF(_xlfn.XLOOKUP(E518,'Customer Data'!$A$1:$A$1001,'Customer Data'!$C$1:$C$1001,,0)=0,"",_xlfn.XLOOKUP(E518,'Customer Data'!$A$1:$A$1001,'Customer Data'!$C$1:$C$1001,,0))</f>
        <v/>
      </c>
      <c r="J518" s="2" t="str">
        <f>_xlfn.XLOOKUP(E518,'Customer Data'!$A$1:$A$1001,'Customer Data'!$F$1:$F$1001,,0)</f>
        <v>China</v>
      </c>
      <c r="K518" t="str">
        <f>INDEX('Product Data'!$A$1:$G$49,MATCH('Order Data'!$F518,'Product Data'!$A$1:$A$49,0),MATCH('Order Data'!K$1,'Product Data'!$A$1:$G$1,0))</f>
        <v>Rob</v>
      </c>
      <c r="L518" t="str">
        <f>INDEX('Product Data'!$A$1:$G$49,MATCH('Order Data'!$F518,'Product Data'!$A$1:$A$49,0),MATCH('Order Data'!L$1,'Product Data'!$A$1:$G$1,0))</f>
        <v>D</v>
      </c>
      <c r="M518" s="4">
        <f>INDEX('Product Data'!$A$1:$G$49,MATCH('Order Data'!$F518,'Product Data'!$A$1:$A$49,0),MATCH('Order Data'!M$1,'Product Data'!$A$1:$G$1,0))</f>
        <v>2.5</v>
      </c>
      <c r="N518" s="5">
        <f>INDEX('Product Data'!$A$1:$G$49,MATCH('Order Data'!$F518,'Product Data'!$A$1:$A$49,0),MATCH('Order Data'!N$1,'Product Data'!$A$1:$G$1,0))</f>
        <v>20.584999999999997</v>
      </c>
      <c r="O518" s="5">
        <f t="shared" si="24"/>
        <v>41.169999999999995</v>
      </c>
      <c r="P518" t="str">
        <f t="shared" si="25"/>
        <v>Robusta</v>
      </c>
      <c r="Q518" t="str">
        <f t="shared" si="26"/>
        <v>Dark</v>
      </c>
      <c r="R518" t="str">
        <f>_xlfn.XLOOKUP(tbl_orders[[#This Row],[Customer ID]],'Customer Data'!$A$1:$A$1001,'Customer Data'!$H$1:$H$1001,,0)</f>
        <v>Yes</v>
      </c>
    </row>
    <row r="519" spans="1:18" x14ac:dyDescent="0.2">
      <c r="A519" s="2" t="s">
        <v>2436</v>
      </c>
      <c r="B519" s="2" t="str">
        <f>TEXT(tbl_orders[[#This Row],[Order Date]],"mmm")</f>
        <v>Apr</v>
      </c>
      <c r="C519" s="2" t="str">
        <f>TEXT(tbl_orders[[#This Row],[Order Date]],"yyyy")</f>
        <v>2022</v>
      </c>
      <c r="D519" s="3">
        <v>44678</v>
      </c>
      <c r="E519" s="2" t="s">
        <v>2437</v>
      </c>
      <c r="F519" t="s">
        <v>4277</v>
      </c>
      <c r="G519" s="2">
        <v>2</v>
      </c>
      <c r="H519" s="2" t="str">
        <f>_xlfn.XLOOKUP(E519,'Customer Data'!$A$1:$A$1001,'Customer Data'!$B$1:$B$1001,,0)</f>
        <v>Channa Belamy</v>
      </c>
      <c r="I519" s="2" t="str">
        <f>IF(_xlfn.XLOOKUP(E519,'Customer Data'!$A$1:$A$1001,'Customer Data'!$C$1:$C$1001,,0)=0,"",_xlfn.XLOOKUP(E519,'Customer Data'!$A$1:$A$1001,'Customer Data'!$C$1:$C$1001,,0))</f>
        <v/>
      </c>
      <c r="J519" s="2" t="str">
        <f>_xlfn.XLOOKUP(E519,'Customer Data'!$A$1:$A$1001,'Customer Data'!$F$1:$F$1001,,0)</f>
        <v>United States</v>
      </c>
      <c r="K519" t="str">
        <f>INDEX('Product Data'!$A$1:$G$49,MATCH('Order Data'!$F519,'Product Data'!$A$1:$A$49,0),MATCH('Order Data'!K$1,'Product Data'!$A$1:$G$1,0))</f>
        <v>Lib</v>
      </c>
      <c r="L519" t="str">
        <f>INDEX('Product Data'!$A$1:$G$49,MATCH('Order Data'!$F519,'Product Data'!$A$1:$A$49,0),MATCH('Order Data'!L$1,'Product Data'!$A$1:$G$1,0))</f>
        <v>D</v>
      </c>
      <c r="M519" s="4">
        <f>INDEX('Product Data'!$A$1:$G$49,MATCH('Order Data'!$F519,'Product Data'!$A$1:$A$49,0),MATCH('Order Data'!M$1,'Product Data'!$A$1:$G$1,0))</f>
        <v>0.2</v>
      </c>
      <c r="N519" s="5">
        <f>INDEX('Product Data'!$A$1:$G$49,MATCH('Order Data'!$F519,'Product Data'!$A$1:$A$49,0),MATCH('Order Data'!N$1,'Product Data'!$A$1:$G$1,0))</f>
        <v>3.8849999999999998</v>
      </c>
      <c r="O519" s="5">
        <f t="shared" si="24"/>
        <v>7.77</v>
      </c>
      <c r="P519" t="str">
        <f t="shared" si="25"/>
        <v>Liberica</v>
      </c>
      <c r="Q519" t="str">
        <f t="shared" si="26"/>
        <v>Dark</v>
      </c>
      <c r="R519" t="str">
        <f>_xlfn.XLOOKUP(tbl_orders[[#This Row],[Customer ID]],'Customer Data'!$A$1:$A$1001,'Customer Data'!$H$1:$H$1001,,0)</f>
        <v>No</v>
      </c>
    </row>
    <row r="520" spans="1:18" x14ac:dyDescent="0.2">
      <c r="A520" s="2" t="s">
        <v>2439</v>
      </c>
      <c r="B520" s="2" t="str">
        <f>TEXT(tbl_orders[[#This Row],[Order Date]],"mmm")</f>
        <v>Dec</v>
      </c>
      <c r="C520" s="2" t="str">
        <f>TEXT(tbl_orders[[#This Row],[Order Date]],"yyyy")</f>
        <v>2020</v>
      </c>
      <c r="D520" s="3">
        <v>44194</v>
      </c>
      <c r="E520" s="2" t="s">
        <v>2440</v>
      </c>
      <c r="F520" t="s">
        <v>4312</v>
      </c>
      <c r="G520" s="2">
        <v>5</v>
      </c>
      <c r="H520" s="2" t="str">
        <f>_xlfn.XLOOKUP(E520,'Customer Data'!$A$1:$A$1001,'Customer Data'!$B$1:$B$1001,,0)</f>
        <v>Karl Imorts</v>
      </c>
      <c r="I520" s="2" t="str">
        <f>IF(_xlfn.XLOOKUP(E520,'Customer Data'!$A$1:$A$1001,'Customer Data'!$C$1:$C$1001,,0)=0,"",_xlfn.XLOOKUP(E520,'Customer Data'!$A$1:$A$1001,'Customer Data'!$C$1:$C$1001,,0))</f>
        <v>kimortsee@alexa.com</v>
      </c>
      <c r="J520" s="2" t="str">
        <f>_xlfn.XLOOKUP(E520,'Customer Data'!$A$1:$A$1001,'Customer Data'!$F$1:$F$1001,,0)</f>
        <v>United States</v>
      </c>
      <c r="K520" t="str">
        <f>INDEX('Product Data'!$A$1:$G$49,MATCH('Order Data'!$F520,'Product Data'!$A$1:$A$49,0),MATCH('Order Data'!K$1,'Product Data'!$A$1:$G$1,0))</f>
        <v>Exc</v>
      </c>
      <c r="L520" t="str">
        <f>INDEX('Product Data'!$A$1:$G$49,MATCH('Order Data'!$F520,'Product Data'!$A$1:$A$49,0),MATCH('Order Data'!L$1,'Product Data'!$A$1:$G$1,0))</f>
        <v>D</v>
      </c>
      <c r="M520" s="4">
        <f>INDEX('Product Data'!$A$1:$G$49,MATCH('Order Data'!$F520,'Product Data'!$A$1:$A$49,0),MATCH('Order Data'!M$1,'Product Data'!$A$1:$G$1,0))</f>
        <v>2.5</v>
      </c>
      <c r="N520" s="5">
        <f>INDEX('Product Data'!$A$1:$G$49,MATCH('Order Data'!$F520,'Product Data'!$A$1:$A$49,0),MATCH('Order Data'!N$1,'Product Data'!$A$1:$G$1,0))</f>
        <v>27.945</v>
      </c>
      <c r="O520" s="5">
        <f t="shared" si="24"/>
        <v>139.72499999999999</v>
      </c>
      <c r="P520" t="str">
        <f t="shared" si="25"/>
        <v>Excelsa</v>
      </c>
      <c r="Q520" t="str">
        <f t="shared" si="26"/>
        <v>Dark</v>
      </c>
      <c r="R520" t="str">
        <f>_xlfn.XLOOKUP(tbl_orders[[#This Row],[Customer ID]],'Customer Data'!$A$1:$A$1001,'Customer Data'!$H$1:$H$1001,,0)</f>
        <v>No</v>
      </c>
    </row>
    <row r="521" spans="1:18" x14ac:dyDescent="0.2">
      <c r="A521" s="2" t="s">
        <v>2443</v>
      </c>
      <c r="B521" s="2" t="str">
        <f>TEXT(tbl_orders[[#This Row],[Order Date]],"mmm")</f>
        <v>Jul</v>
      </c>
      <c r="C521" s="2" t="str">
        <f>TEXT(tbl_orders[[#This Row],[Order Date]],"yyyy")</f>
        <v>2020</v>
      </c>
      <c r="D521" s="3">
        <v>44026</v>
      </c>
      <c r="E521" s="2" t="s">
        <v>2406</v>
      </c>
      <c r="F521" t="s">
        <v>4285</v>
      </c>
      <c r="G521" s="2">
        <v>2</v>
      </c>
      <c r="H521" s="2" t="str">
        <f>_xlfn.XLOOKUP(E521,'Customer Data'!$A$1:$A$1001,'Customer Data'!$B$1:$B$1001,,0)</f>
        <v>Marja Urion</v>
      </c>
      <c r="I521" s="2" t="str">
        <f>IF(_xlfn.XLOOKUP(E521,'Customer Data'!$A$1:$A$1001,'Customer Data'!$C$1:$C$1001,,0)=0,"",_xlfn.XLOOKUP(E521,'Customer Data'!$A$1:$A$1001,'Customer Data'!$C$1:$C$1001,,0))</f>
        <v>murione5@alexa.com</v>
      </c>
      <c r="J521" s="2" t="str">
        <f>_xlfn.XLOOKUP(E521,'Customer Data'!$A$1:$A$1001,'Customer Data'!$F$1:$F$1001,,0)</f>
        <v>Brazil</v>
      </c>
      <c r="K521" t="str">
        <f>INDEX('Product Data'!$A$1:$G$49,MATCH('Order Data'!$F521,'Product Data'!$A$1:$A$49,0),MATCH('Order Data'!K$1,'Product Data'!$A$1:$G$1,0))</f>
        <v>Ara</v>
      </c>
      <c r="L521" t="str">
        <f>INDEX('Product Data'!$A$1:$G$49,MATCH('Order Data'!$F521,'Product Data'!$A$1:$A$49,0),MATCH('Order Data'!L$1,'Product Data'!$A$1:$G$1,0))</f>
        <v>D</v>
      </c>
      <c r="M521" s="4">
        <f>INDEX('Product Data'!$A$1:$G$49,MATCH('Order Data'!$F521,'Product Data'!$A$1:$A$49,0),MATCH('Order Data'!M$1,'Product Data'!$A$1:$G$1,0))</f>
        <v>0.5</v>
      </c>
      <c r="N521" s="5">
        <f>INDEX('Product Data'!$A$1:$G$49,MATCH('Order Data'!$F521,'Product Data'!$A$1:$A$49,0),MATCH('Order Data'!N$1,'Product Data'!$A$1:$G$1,0))</f>
        <v>5.97</v>
      </c>
      <c r="O521" s="5">
        <f t="shared" si="24"/>
        <v>11.94</v>
      </c>
      <c r="P521" t="str">
        <f t="shared" si="25"/>
        <v>Arabica</v>
      </c>
      <c r="Q521" t="str">
        <f t="shared" si="26"/>
        <v>Dark</v>
      </c>
      <c r="R521" t="str">
        <f>_xlfn.XLOOKUP(tbl_orders[[#This Row],[Customer ID]],'Customer Data'!$A$1:$A$1001,'Customer Data'!$H$1:$H$1001,,0)</f>
        <v>Yes</v>
      </c>
    </row>
    <row r="522" spans="1:18" x14ac:dyDescent="0.2">
      <c r="A522" s="2" t="s">
        <v>2447</v>
      </c>
      <c r="B522" s="2" t="str">
        <f>TEXT(tbl_orders[[#This Row],[Order Date]],"mmm")</f>
        <v>Sep</v>
      </c>
      <c r="C522" s="2" t="str">
        <f>TEXT(tbl_orders[[#This Row],[Order Date]],"yyyy")</f>
        <v>2021</v>
      </c>
      <c r="D522" s="3">
        <v>44446</v>
      </c>
      <c r="E522" s="2" t="s">
        <v>2448</v>
      </c>
      <c r="F522" t="s">
        <v>4277</v>
      </c>
      <c r="G522" s="2">
        <v>1</v>
      </c>
      <c r="H522" s="2" t="str">
        <f>_xlfn.XLOOKUP(E522,'Customer Data'!$A$1:$A$1001,'Customer Data'!$B$1:$B$1001,,0)</f>
        <v>Mag Armistead</v>
      </c>
      <c r="I522" s="2" t="str">
        <f>IF(_xlfn.XLOOKUP(E522,'Customer Data'!$A$1:$A$1001,'Customer Data'!$C$1:$C$1001,,0)=0,"",_xlfn.XLOOKUP(E522,'Customer Data'!$A$1:$A$1001,'Customer Data'!$C$1:$C$1001,,0))</f>
        <v>marmisteadeg@blogtalkradio.com</v>
      </c>
      <c r="J522" s="2" t="str">
        <f>_xlfn.XLOOKUP(E522,'Customer Data'!$A$1:$A$1001,'Customer Data'!$F$1:$F$1001,,0)</f>
        <v>United States</v>
      </c>
      <c r="K522" t="str">
        <f>INDEX('Product Data'!$A$1:$G$49,MATCH('Order Data'!$F522,'Product Data'!$A$1:$A$49,0),MATCH('Order Data'!K$1,'Product Data'!$A$1:$G$1,0))</f>
        <v>Lib</v>
      </c>
      <c r="L522" t="str">
        <f>INDEX('Product Data'!$A$1:$G$49,MATCH('Order Data'!$F522,'Product Data'!$A$1:$A$49,0),MATCH('Order Data'!L$1,'Product Data'!$A$1:$G$1,0))</f>
        <v>D</v>
      </c>
      <c r="M522" s="4">
        <f>INDEX('Product Data'!$A$1:$G$49,MATCH('Order Data'!$F522,'Product Data'!$A$1:$A$49,0),MATCH('Order Data'!M$1,'Product Data'!$A$1:$G$1,0))</f>
        <v>0.2</v>
      </c>
      <c r="N522" s="5">
        <f>INDEX('Product Data'!$A$1:$G$49,MATCH('Order Data'!$F522,'Product Data'!$A$1:$A$49,0),MATCH('Order Data'!N$1,'Product Data'!$A$1:$G$1,0))</f>
        <v>3.8849999999999998</v>
      </c>
      <c r="O522" s="5">
        <f t="shared" si="24"/>
        <v>3.8849999999999998</v>
      </c>
      <c r="P522" t="str">
        <f t="shared" si="25"/>
        <v>Liberica</v>
      </c>
      <c r="Q522" t="str">
        <f t="shared" si="26"/>
        <v>Dark</v>
      </c>
      <c r="R522" t="str">
        <f>_xlfn.XLOOKUP(tbl_orders[[#This Row],[Customer ID]],'Customer Data'!$A$1:$A$1001,'Customer Data'!$H$1:$H$1001,,0)</f>
        <v>No</v>
      </c>
    </row>
    <row r="523" spans="1:18" x14ac:dyDescent="0.2">
      <c r="A523" s="2" t="s">
        <v>2447</v>
      </c>
      <c r="B523" s="2" t="str">
        <f>TEXT(tbl_orders[[#This Row],[Order Date]],"mmm")</f>
        <v>Sep</v>
      </c>
      <c r="C523" s="2" t="str">
        <f>TEXT(tbl_orders[[#This Row],[Order Date]],"yyyy")</f>
        <v>2021</v>
      </c>
      <c r="D523" s="3">
        <v>44446</v>
      </c>
      <c r="E523" s="2" t="s">
        <v>2448</v>
      </c>
      <c r="F523" t="s">
        <v>4265</v>
      </c>
      <c r="G523" s="2">
        <v>4</v>
      </c>
      <c r="H523" s="2" t="str">
        <f>_xlfn.XLOOKUP(E523,'Customer Data'!$A$1:$A$1001,'Customer Data'!$B$1:$B$1001,,0)</f>
        <v>Mag Armistead</v>
      </c>
      <c r="I523" s="2" t="str">
        <f>IF(_xlfn.XLOOKUP(E523,'Customer Data'!$A$1:$A$1001,'Customer Data'!$C$1:$C$1001,,0)=0,"",_xlfn.XLOOKUP(E523,'Customer Data'!$A$1:$A$1001,'Customer Data'!$C$1:$C$1001,,0))</f>
        <v>marmisteadeg@blogtalkradio.com</v>
      </c>
      <c r="J523" s="2" t="str">
        <f>_xlfn.XLOOKUP(E523,'Customer Data'!$A$1:$A$1001,'Customer Data'!$F$1:$F$1001,,0)</f>
        <v>United States</v>
      </c>
      <c r="K523" t="str">
        <f>INDEX('Product Data'!$A$1:$G$49,MATCH('Order Data'!$F523,'Product Data'!$A$1:$A$49,0),MATCH('Order Data'!K$1,'Product Data'!$A$1:$G$1,0))</f>
        <v>Rob</v>
      </c>
      <c r="L523" t="str">
        <f>INDEX('Product Data'!$A$1:$G$49,MATCH('Order Data'!$F523,'Product Data'!$A$1:$A$49,0),MATCH('Order Data'!L$1,'Product Data'!$A$1:$G$1,0))</f>
        <v>M</v>
      </c>
      <c r="M523" s="4">
        <f>INDEX('Product Data'!$A$1:$G$49,MATCH('Order Data'!$F523,'Product Data'!$A$1:$A$49,0),MATCH('Order Data'!M$1,'Product Data'!$A$1:$G$1,0))</f>
        <v>1</v>
      </c>
      <c r="N523" s="5">
        <f>INDEX('Product Data'!$A$1:$G$49,MATCH('Order Data'!$F523,'Product Data'!$A$1:$A$49,0),MATCH('Order Data'!N$1,'Product Data'!$A$1:$G$1,0))</f>
        <v>9.9499999999999993</v>
      </c>
      <c r="O523" s="5">
        <f t="shared" si="24"/>
        <v>39.799999999999997</v>
      </c>
      <c r="P523" t="str">
        <f t="shared" si="25"/>
        <v>Robusta</v>
      </c>
      <c r="Q523" t="str">
        <f t="shared" si="26"/>
        <v>Medium</v>
      </c>
      <c r="R523" t="str">
        <f>_xlfn.XLOOKUP(tbl_orders[[#This Row],[Customer ID]],'Customer Data'!$A$1:$A$1001,'Customer Data'!$H$1:$H$1001,,0)</f>
        <v>No</v>
      </c>
    </row>
    <row r="524" spans="1:18" x14ac:dyDescent="0.2">
      <c r="A524" s="2" t="s">
        <v>2454</v>
      </c>
      <c r="B524" s="2" t="str">
        <f>TEXT(tbl_orders[[#This Row],[Order Date]],"mmm")</f>
        <v>Jun</v>
      </c>
      <c r="C524" s="2" t="str">
        <f>TEXT(tbl_orders[[#This Row],[Order Date]],"yyyy")</f>
        <v>2019</v>
      </c>
      <c r="D524" s="3">
        <v>43625</v>
      </c>
      <c r="E524" s="2" t="s">
        <v>2455</v>
      </c>
      <c r="F524" t="s">
        <v>4273</v>
      </c>
      <c r="G524" s="2">
        <v>5</v>
      </c>
      <c r="H524" s="2" t="str">
        <f>_xlfn.XLOOKUP(E524,'Customer Data'!$A$1:$A$1001,'Customer Data'!$B$1:$B$1001,,0)</f>
        <v>Vasili Upstone</v>
      </c>
      <c r="I524" s="2" t="str">
        <f>IF(_xlfn.XLOOKUP(E524,'Customer Data'!$A$1:$A$1001,'Customer Data'!$C$1:$C$1001,,0)=0,"",_xlfn.XLOOKUP(E524,'Customer Data'!$A$1:$A$1001,'Customer Data'!$C$1:$C$1001,,0))</f>
        <v>vupstoneei@google.pl</v>
      </c>
      <c r="J524" s="2" t="str">
        <f>_xlfn.XLOOKUP(E524,'Customer Data'!$A$1:$A$1001,'Customer Data'!$F$1:$F$1001,,0)</f>
        <v>United States</v>
      </c>
      <c r="K524" t="str">
        <f>INDEX('Product Data'!$A$1:$G$49,MATCH('Order Data'!$F524,'Product Data'!$A$1:$A$49,0),MATCH('Order Data'!K$1,'Product Data'!$A$1:$G$1,0))</f>
        <v>Rob</v>
      </c>
      <c r="L524" t="str">
        <f>INDEX('Product Data'!$A$1:$G$49,MATCH('Order Data'!$F524,'Product Data'!$A$1:$A$49,0),MATCH('Order Data'!L$1,'Product Data'!$A$1:$G$1,0))</f>
        <v>M</v>
      </c>
      <c r="M524" s="4">
        <f>INDEX('Product Data'!$A$1:$G$49,MATCH('Order Data'!$F524,'Product Data'!$A$1:$A$49,0),MATCH('Order Data'!M$1,'Product Data'!$A$1:$G$1,0))</f>
        <v>0.5</v>
      </c>
      <c r="N524" s="5">
        <f>INDEX('Product Data'!$A$1:$G$49,MATCH('Order Data'!$F524,'Product Data'!$A$1:$A$49,0),MATCH('Order Data'!N$1,'Product Data'!$A$1:$G$1,0))</f>
        <v>5.97</v>
      </c>
      <c r="O524" s="5">
        <f t="shared" si="24"/>
        <v>29.849999999999998</v>
      </c>
      <c r="P524" t="str">
        <f t="shared" si="25"/>
        <v>Robusta</v>
      </c>
      <c r="Q524" t="str">
        <f t="shared" si="26"/>
        <v>Medium</v>
      </c>
      <c r="R524" t="str">
        <f>_xlfn.XLOOKUP(tbl_orders[[#This Row],[Customer ID]],'Customer Data'!$A$1:$A$1001,'Customer Data'!$H$1:$H$1001,,0)</f>
        <v>No</v>
      </c>
    </row>
    <row r="525" spans="1:18" x14ac:dyDescent="0.2">
      <c r="A525" s="2" t="s">
        <v>2458</v>
      </c>
      <c r="B525" s="2" t="str">
        <f>TEXT(tbl_orders[[#This Row],[Order Date]],"mmm")</f>
        <v>Oct</v>
      </c>
      <c r="C525" s="2" t="str">
        <f>TEXT(tbl_orders[[#This Row],[Order Date]],"yyyy")</f>
        <v>2020</v>
      </c>
      <c r="D525" s="3">
        <v>44129</v>
      </c>
      <c r="E525" s="2" t="s">
        <v>2459</v>
      </c>
      <c r="F525" t="s">
        <v>4292</v>
      </c>
      <c r="G525" s="2">
        <v>1</v>
      </c>
      <c r="H525" s="2" t="str">
        <f>_xlfn.XLOOKUP(E525,'Customer Data'!$A$1:$A$1001,'Customer Data'!$B$1:$B$1001,,0)</f>
        <v>Berty Beelby</v>
      </c>
      <c r="I525" s="2" t="str">
        <f>IF(_xlfn.XLOOKUP(E525,'Customer Data'!$A$1:$A$1001,'Customer Data'!$C$1:$C$1001,,0)=0,"",_xlfn.XLOOKUP(E525,'Customer Data'!$A$1:$A$1001,'Customer Data'!$C$1:$C$1001,,0))</f>
        <v>bbeelbyej@rediff.com</v>
      </c>
      <c r="J525" s="2" t="str">
        <f>_xlfn.XLOOKUP(E525,'Customer Data'!$A$1:$A$1001,'Customer Data'!$F$1:$F$1001,,0)</f>
        <v>Brazil</v>
      </c>
      <c r="K525" t="str">
        <f>INDEX('Product Data'!$A$1:$G$49,MATCH('Order Data'!$F525,'Product Data'!$A$1:$A$49,0),MATCH('Order Data'!K$1,'Product Data'!$A$1:$G$1,0))</f>
        <v>Lib</v>
      </c>
      <c r="L525" t="str">
        <f>INDEX('Product Data'!$A$1:$G$49,MATCH('Order Data'!$F525,'Product Data'!$A$1:$A$49,0),MATCH('Order Data'!L$1,'Product Data'!$A$1:$G$1,0))</f>
        <v>D</v>
      </c>
      <c r="M525" s="4">
        <f>INDEX('Product Data'!$A$1:$G$49,MATCH('Order Data'!$F525,'Product Data'!$A$1:$A$49,0),MATCH('Order Data'!M$1,'Product Data'!$A$1:$G$1,0))</f>
        <v>2.5</v>
      </c>
      <c r="N525" s="5">
        <f>INDEX('Product Data'!$A$1:$G$49,MATCH('Order Data'!$F525,'Product Data'!$A$1:$A$49,0),MATCH('Order Data'!N$1,'Product Data'!$A$1:$G$1,0))</f>
        <v>29.784999999999997</v>
      </c>
      <c r="O525" s="5">
        <f t="shared" si="24"/>
        <v>29.784999999999997</v>
      </c>
      <c r="P525" t="str">
        <f t="shared" si="25"/>
        <v>Liberica</v>
      </c>
      <c r="Q525" t="str">
        <f t="shared" si="26"/>
        <v>Dark</v>
      </c>
      <c r="R525" t="str">
        <f>_xlfn.XLOOKUP(tbl_orders[[#This Row],[Customer ID]],'Customer Data'!$A$1:$A$1001,'Customer Data'!$H$1:$H$1001,,0)</f>
        <v>No</v>
      </c>
    </row>
    <row r="526" spans="1:18" x14ac:dyDescent="0.2">
      <c r="A526" s="2" t="s">
        <v>2462</v>
      </c>
      <c r="B526" s="2" t="str">
        <f>TEXT(tbl_orders[[#This Row],[Order Date]],"mmm")</f>
        <v>Feb</v>
      </c>
      <c r="C526" s="2" t="str">
        <f>TEXT(tbl_orders[[#This Row],[Order Date]],"yyyy")</f>
        <v>2021</v>
      </c>
      <c r="D526" s="3">
        <v>44255</v>
      </c>
      <c r="E526" s="2" t="s">
        <v>2463</v>
      </c>
      <c r="F526" t="s">
        <v>4291</v>
      </c>
      <c r="G526" s="2">
        <v>2</v>
      </c>
      <c r="H526" s="2" t="str">
        <f>_xlfn.XLOOKUP(E526,'Customer Data'!$A$1:$A$1001,'Customer Data'!$B$1:$B$1001,,0)</f>
        <v>Erny Stenyng</v>
      </c>
      <c r="I526" s="2" t="str">
        <f>IF(_xlfn.XLOOKUP(E526,'Customer Data'!$A$1:$A$1001,'Customer Data'!$C$1:$C$1001,,0)=0,"",_xlfn.XLOOKUP(E526,'Customer Data'!$A$1:$A$1001,'Customer Data'!$C$1:$C$1001,,0))</f>
        <v/>
      </c>
      <c r="J526" s="2" t="str">
        <f>_xlfn.XLOOKUP(E526,'Customer Data'!$A$1:$A$1001,'Customer Data'!$F$1:$F$1001,,0)</f>
        <v>United States</v>
      </c>
      <c r="K526" t="str">
        <f>INDEX('Product Data'!$A$1:$G$49,MATCH('Order Data'!$F526,'Product Data'!$A$1:$A$49,0),MATCH('Order Data'!K$1,'Product Data'!$A$1:$G$1,0))</f>
        <v>Lib</v>
      </c>
      <c r="L526" t="str">
        <f>INDEX('Product Data'!$A$1:$G$49,MATCH('Order Data'!$F526,'Product Data'!$A$1:$A$49,0),MATCH('Order Data'!L$1,'Product Data'!$A$1:$G$1,0))</f>
        <v>L</v>
      </c>
      <c r="M526" s="4">
        <f>INDEX('Product Data'!$A$1:$G$49,MATCH('Order Data'!$F526,'Product Data'!$A$1:$A$49,0),MATCH('Order Data'!M$1,'Product Data'!$A$1:$G$1,0))</f>
        <v>2.5</v>
      </c>
      <c r="N526" s="5">
        <f>INDEX('Product Data'!$A$1:$G$49,MATCH('Order Data'!$F526,'Product Data'!$A$1:$A$49,0),MATCH('Order Data'!N$1,'Product Data'!$A$1:$G$1,0))</f>
        <v>36.454999999999998</v>
      </c>
      <c r="O526" s="5">
        <f t="shared" si="24"/>
        <v>72.91</v>
      </c>
      <c r="P526" t="str">
        <f t="shared" si="25"/>
        <v>Liberica</v>
      </c>
      <c r="Q526" t="str">
        <f t="shared" si="26"/>
        <v>Light</v>
      </c>
      <c r="R526" t="str">
        <f>_xlfn.XLOOKUP(tbl_orders[[#This Row],[Customer ID]],'Customer Data'!$A$1:$A$1001,'Customer Data'!$H$1:$H$1001,,0)</f>
        <v>No</v>
      </c>
    </row>
    <row r="527" spans="1:18" x14ac:dyDescent="0.2">
      <c r="A527" s="2" t="s">
        <v>2465</v>
      </c>
      <c r="B527" s="2" t="str">
        <f>TEXT(tbl_orders[[#This Row],[Order Date]],"mmm")</f>
        <v>Jul</v>
      </c>
      <c r="C527" s="2" t="str">
        <f>TEXT(tbl_orders[[#This Row],[Order Date]],"yyyy")</f>
        <v>2020</v>
      </c>
      <c r="D527" s="3">
        <v>44038</v>
      </c>
      <c r="E527" s="2" t="s">
        <v>2466</v>
      </c>
      <c r="F527" t="s">
        <v>4290</v>
      </c>
      <c r="G527" s="2">
        <v>5</v>
      </c>
      <c r="H527" s="2" t="str">
        <f>_xlfn.XLOOKUP(E527,'Customer Data'!$A$1:$A$1001,'Customer Data'!$B$1:$B$1001,,0)</f>
        <v>Edin Yantsurev</v>
      </c>
      <c r="I527" s="2" t="str">
        <f>IF(_xlfn.XLOOKUP(E527,'Customer Data'!$A$1:$A$1001,'Customer Data'!$C$1:$C$1001,,0)=0,"",_xlfn.XLOOKUP(E527,'Customer Data'!$A$1:$A$1001,'Customer Data'!$C$1:$C$1001,,0))</f>
        <v/>
      </c>
      <c r="J527" s="2" t="str">
        <f>_xlfn.XLOOKUP(E527,'Customer Data'!$A$1:$A$1001,'Customer Data'!$F$1:$F$1001,,0)</f>
        <v>Brazil</v>
      </c>
      <c r="K527" t="str">
        <f>INDEX('Product Data'!$A$1:$G$49,MATCH('Order Data'!$F527,'Product Data'!$A$1:$A$49,0),MATCH('Order Data'!K$1,'Product Data'!$A$1:$G$1,0))</f>
        <v>Rob</v>
      </c>
      <c r="L527" t="str">
        <f>INDEX('Product Data'!$A$1:$G$49,MATCH('Order Data'!$F527,'Product Data'!$A$1:$A$49,0),MATCH('Order Data'!L$1,'Product Data'!$A$1:$G$1,0))</f>
        <v>D</v>
      </c>
      <c r="M527" s="4">
        <f>INDEX('Product Data'!$A$1:$G$49,MATCH('Order Data'!$F527,'Product Data'!$A$1:$A$49,0),MATCH('Order Data'!M$1,'Product Data'!$A$1:$G$1,0))</f>
        <v>0.2</v>
      </c>
      <c r="N527" s="5">
        <f>INDEX('Product Data'!$A$1:$G$49,MATCH('Order Data'!$F527,'Product Data'!$A$1:$A$49,0),MATCH('Order Data'!N$1,'Product Data'!$A$1:$G$1,0))</f>
        <v>2.6849999999999996</v>
      </c>
      <c r="O527" s="5">
        <f t="shared" si="24"/>
        <v>13.424999999999997</v>
      </c>
      <c r="P527" t="str">
        <f t="shared" si="25"/>
        <v>Robusta</v>
      </c>
      <c r="Q527" t="str">
        <f t="shared" si="26"/>
        <v>Dark</v>
      </c>
      <c r="R527" t="str">
        <f>_xlfn.XLOOKUP(tbl_orders[[#This Row],[Customer ID]],'Customer Data'!$A$1:$A$1001,'Customer Data'!$H$1:$H$1001,,0)</f>
        <v>Yes</v>
      </c>
    </row>
    <row r="528" spans="1:18" x14ac:dyDescent="0.2">
      <c r="A528" s="2" t="s">
        <v>2468</v>
      </c>
      <c r="B528" s="2" t="str">
        <f>TEXT(tbl_orders[[#This Row],[Order Date]],"mmm")</f>
        <v>Jun</v>
      </c>
      <c r="C528" s="2" t="str">
        <f>TEXT(tbl_orders[[#This Row],[Order Date]],"yyyy")</f>
        <v>2022</v>
      </c>
      <c r="D528" s="3">
        <v>44717</v>
      </c>
      <c r="E528" s="2" t="s">
        <v>2469</v>
      </c>
      <c r="F528" t="s">
        <v>4293</v>
      </c>
      <c r="G528" s="2">
        <v>2</v>
      </c>
      <c r="H528" s="2" t="str">
        <f>_xlfn.XLOOKUP(E528,'Customer Data'!$A$1:$A$1001,'Customer Data'!$B$1:$B$1001,,0)</f>
        <v>Webb Speechly</v>
      </c>
      <c r="I528" s="2" t="str">
        <f>IF(_xlfn.XLOOKUP(E528,'Customer Data'!$A$1:$A$1001,'Customer Data'!$C$1:$C$1001,,0)=0,"",_xlfn.XLOOKUP(E528,'Customer Data'!$A$1:$A$1001,'Customer Data'!$C$1:$C$1001,,0))</f>
        <v>wspeechlyem@amazon.com</v>
      </c>
      <c r="J528" s="2" t="str">
        <f>_xlfn.XLOOKUP(E528,'Customer Data'!$A$1:$A$1001,'Customer Data'!$F$1:$F$1001,,0)</f>
        <v>United States</v>
      </c>
      <c r="K528" t="str">
        <f>INDEX('Product Data'!$A$1:$G$49,MATCH('Order Data'!$F528,'Product Data'!$A$1:$A$49,0),MATCH('Order Data'!K$1,'Product Data'!$A$1:$G$1,0))</f>
        <v>Exc</v>
      </c>
      <c r="L528" t="str">
        <f>INDEX('Product Data'!$A$1:$G$49,MATCH('Order Data'!$F528,'Product Data'!$A$1:$A$49,0),MATCH('Order Data'!L$1,'Product Data'!$A$1:$G$1,0))</f>
        <v>M</v>
      </c>
      <c r="M528" s="4">
        <f>INDEX('Product Data'!$A$1:$G$49,MATCH('Order Data'!$F528,'Product Data'!$A$1:$A$49,0),MATCH('Order Data'!M$1,'Product Data'!$A$1:$G$1,0))</f>
        <v>2.5</v>
      </c>
      <c r="N528" s="5">
        <f>INDEX('Product Data'!$A$1:$G$49,MATCH('Order Data'!$F528,'Product Data'!$A$1:$A$49,0),MATCH('Order Data'!N$1,'Product Data'!$A$1:$G$1,0))</f>
        <v>31.624999999999996</v>
      </c>
      <c r="O528" s="5">
        <f t="shared" si="24"/>
        <v>63.249999999999993</v>
      </c>
      <c r="P528" t="str">
        <f t="shared" si="25"/>
        <v>Excelsa</v>
      </c>
      <c r="Q528" t="str">
        <f t="shared" si="26"/>
        <v>Medium</v>
      </c>
      <c r="R528" t="str">
        <f>_xlfn.XLOOKUP(tbl_orders[[#This Row],[Customer ID]],'Customer Data'!$A$1:$A$1001,'Customer Data'!$H$1:$H$1001,,0)</f>
        <v>Yes</v>
      </c>
    </row>
    <row r="529" spans="1:18" x14ac:dyDescent="0.2">
      <c r="A529" s="2" t="s">
        <v>2472</v>
      </c>
      <c r="B529" s="2" t="str">
        <f>TEXT(tbl_orders[[#This Row],[Order Date]],"mmm")</f>
        <v>Feb</v>
      </c>
      <c r="C529" s="2" t="str">
        <f>TEXT(tbl_orders[[#This Row],[Order Date]],"yyyy")</f>
        <v>2019</v>
      </c>
      <c r="D529" s="3">
        <v>43517</v>
      </c>
      <c r="E529" s="2" t="s">
        <v>2473</v>
      </c>
      <c r="F529" t="s">
        <v>4266</v>
      </c>
      <c r="G529" s="2">
        <v>5</v>
      </c>
      <c r="H529" s="2" t="str">
        <f>_xlfn.XLOOKUP(E529,'Customer Data'!$A$1:$A$1001,'Customer Data'!$B$1:$B$1001,,0)</f>
        <v>Irvine Phillpot</v>
      </c>
      <c r="I529" s="2" t="str">
        <f>IF(_xlfn.XLOOKUP(E529,'Customer Data'!$A$1:$A$1001,'Customer Data'!$C$1:$C$1001,,0)=0,"",_xlfn.XLOOKUP(E529,'Customer Data'!$A$1:$A$1001,'Customer Data'!$C$1:$C$1001,,0))</f>
        <v>iphillpoten@buzzfeed.com</v>
      </c>
      <c r="J529" s="2" t="str">
        <f>_xlfn.XLOOKUP(E529,'Customer Data'!$A$1:$A$1001,'Customer Data'!$F$1:$F$1001,,0)</f>
        <v>China</v>
      </c>
      <c r="K529" t="str">
        <f>INDEX('Product Data'!$A$1:$G$49,MATCH('Order Data'!$F529,'Product Data'!$A$1:$A$49,0),MATCH('Order Data'!K$1,'Product Data'!$A$1:$G$1,0))</f>
        <v>Exc</v>
      </c>
      <c r="L529" t="str">
        <f>INDEX('Product Data'!$A$1:$G$49,MATCH('Order Data'!$F529,'Product Data'!$A$1:$A$49,0),MATCH('Order Data'!L$1,'Product Data'!$A$1:$G$1,0))</f>
        <v>M</v>
      </c>
      <c r="M529" s="4">
        <f>INDEX('Product Data'!$A$1:$G$49,MATCH('Order Data'!$F529,'Product Data'!$A$1:$A$49,0),MATCH('Order Data'!M$1,'Product Data'!$A$1:$G$1,0))</f>
        <v>0.5</v>
      </c>
      <c r="N529" s="5">
        <f>INDEX('Product Data'!$A$1:$G$49,MATCH('Order Data'!$F529,'Product Data'!$A$1:$A$49,0),MATCH('Order Data'!N$1,'Product Data'!$A$1:$G$1,0))</f>
        <v>8.25</v>
      </c>
      <c r="O529" s="5">
        <f t="shared" si="24"/>
        <v>41.25</v>
      </c>
      <c r="P529" t="str">
        <f t="shared" si="25"/>
        <v>Excelsa</v>
      </c>
      <c r="Q529" t="str">
        <f t="shared" si="26"/>
        <v>Medium</v>
      </c>
      <c r="R529" t="str">
        <f>_xlfn.XLOOKUP(tbl_orders[[#This Row],[Customer ID]],'Customer Data'!$A$1:$A$1001,'Customer Data'!$H$1:$H$1001,,0)</f>
        <v>No</v>
      </c>
    </row>
    <row r="530" spans="1:18" x14ac:dyDescent="0.2">
      <c r="A530" s="2" t="s">
        <v>2476</v>
      </c>
      <c r="B530" s="2" t="str">
        <f>TEXT(tbl_orders[[#This Row],[Order Date]],"mmm")</f>
        <v>Apr</v>
      </c>
      <c r="C530" s="2" t="str">
        <f>TEXT(tbl_orders[[#This Row],[Order Date]],"yyyy")</f>
        <v>2020</v>
      </c>
      <c r="D530" s="3">
        <v>43926</v>
      </c>
      <c r="E530" s="2" t="s">
        <v>2477</v>
      </c>
      <c r="F530" t="s">
        <v>4303</v>
      </c>
      <c r="G530" s="2">
        <v>6</v>
      </c>
      <c r="H530" s="2" t="str">
        <f>_xlfn.XLOOKUP(E530,'Customer Data'!$A$1:$A$1001,'Customer Data'!$B$1:$B$1001,,0)</f>
        <v>Lem Pennacci</v>
      </c>
      <c r="I530" s="2" t="str">
        <f>IF(_xlfn.XLOOKUP(E530,'Customer Data'!$A$1:$A$1001,'Customer Data'!$C$1:$C$1001,,0)=0,"",_xlfn.XLOOKUP(E530,'Customer Data'!$A$1:$A$1001,'Customer Data'!$C$1:$C$1001,,0))</f>
        <v>lpennaccieo@statcounter.com</v>
      </c>
      <c r="J530" s="2" t="str">
        <f>_xlfn.XLOOKUP(E530,'Customer Data'!$A$1:$A$1001,'Customer Data'!$F$1:$F$1001,,0)</f>
        <v>China</v>
      </c>
      <c r="K530" t="str">
        <f>INDEX('Product Data'!$A$1:$G$49,MATCH('Order Data'!$F530,'Product Data'!$A$1:$A$49,0),MATCH('Order Data'!K$1,'Product Data'!$A$1:$G$1,0))</f>
        <v>Exc</v>
      </c>
      <c r="L530" t="str">
        <f>INDEX('Product Data'!$A$1:$G$49,MATCH('Order Data'!$F530,'Product Data'!$A$1:$A$49,0),MATCH('Order Data'!L$1,'Product Data'!$A$1:$G$1,0))</f>
        <v>L</v>
      </c>
      <c r="M530" s="4">
        <f>INDEX('Product Data'!$A$1:$G$49,MATCH('Order Data'!$F530,'Product Data'!$A$1:$A$49,0),MATCH('Order Data'!M$1,'Product Data'!$A$1:$G$1,0))</f>
        <v>0.5</v>
      </c>
      <c r="N530" s="5">
        <f>INDEX('Product Data'!$A$1:$G$49,MATCH('Order Data'!$F530,'Product Data'!$A$1:$A$49,0),MATCH('Order Data'!N$1,'Product Data'!$A$1:$G$1,0))</f>
        <v>8.91</v>
      </c>
      <c r="O530" s="5">
        <f t="shared" si="24"/>
        <v>53.46</v>
      </c>
      <c r="P530" t="str">
        <f t="shared" si="25"/>
        <v>Excelsa</v>
      </c>
      <c r="Q530" t="str">
        <f t="shared" si="26"/>
        <v>Light</v>
      </c>
      <c r="R530" t="str">
        <f>_xlfn.XLOOKUP(tbl_orders[[#This Row],[Customer ID]],'Customer Data'!$A$1:$A$1001,'Customer Data'!$H$1:$H$1001,,0)</f>
        <v>No</v>
      </c>
    </row>
    <row r="531" spans="1:18" x14ac:dyDescent="0.2">
      <c r="A531" s="2" t="s">
        <v>2480</v>
      </c>
      <c r="B531" s="2" t="str">
        <f>TEXT(tbl_orders[[#This Row],[Order Date]],"mmm")</f>
        <v>Jan</v>
      </c>
      <c r="C531" s="2" t="str">
        <f>TEXT(tbl_orders[[#This Row],[Order Date]],"yyyy")</f>
        <v>2019</v>
      </c>
      <c r="D531" s="3">
        <v>43475</v>
      </c>
      <c r="E531" s="2" t="s">
        <v>2481</v>
      </c>
      <c r="F531" t="s">
        <v>4265</v>
      </c>
      <c r="G531" s="2">
        <v>6</v>
      </c>
      <c r="H531" s="2" t="str">
        <f>_xlfn.XLOOKUP(E531,'Customer Data'!$A$1:$A$1001,'Customer Data'!$B$1:$B$1001,,0)</f>
        <v>Starr Arpin</v>
      </c>
      <c r="I531" s="2" t="str">
        <f>IF(_xlfn.XLOOKUP(E531,'Customer Data'!$A$1:$A$1001,'Customer Data'!$C$1:$C$1001,,0)=0,"",_xlfn.XLOOKUP(E531,'Customer Data'!$A$1:$A$1001,'Customer Data'!$C$1:$C$1001,,0))</f>
        <v>sarpinep@moonfruit.com</v>
      </c>
      <c r="J531" s="2" t="str">
        <f>_xlfn.XLOOKUP(E531,'Customer Data'!$A$1:$A$1001,'Customer Data'!$F$1:$F$1001,,0)</f>
        <v>China</v>
      </c>
      <c r="K531" t="str">
        <f>INDEX('Product Data'!$A$1:$G$49,MATCH('Order Data'!$F531,'Product Data'!$A$1:$A$49,0),MATCH('Order Data'!K$1,'Product Data'!$A$1:$G$1,0))</f>
        <v>Rob</v>
      </c>
      <c r="L531" t="str">
        <f>INDEX('Product Data'!$A$1:$G$49,MATCH('Order Data'!$F531,'Product Data'!$A$1:$A$49,0),MATCH('Order Data'!L$1,'Product Data'!$A$1:$G$1,0))</f>
        <v>M</v>
      </c>
      <c r="M531" s="4">
        <f>INDEX('Product Data'!$A$1:$G$49,MATCH('Order Data'!$F531,'Product Data'!$A$1:$A$49,0),MATCH('Order Data'!M$1,'Product Data'!$A$1:$G$1,0))</f>
        <v>1</v>
      </c>
      <c r="N531" s="5">
        <f>INDEX('Product Data'!$A$1:$G$49,MATCH('Order Data'!$F531,'Product Data'!$A$1:$A$49,0),MATCH('Order Data'!N$1,'Product Data'!$A$1:$G$1,0))</f>
        <v>9.9499999999999993</v>
      </c>
      <c r="O531" s="5">
        <f t="shared" si="24"/>
        <v>59.699999999999996</v>
      </c>
      <c r="P531" t="str">
        <f t="shared" si="25"/>
        <v>Robusta</v>
      </c>
      <c r="Q531" t="str">
        <f t="shared" si="26"/>
        <v>Medium</v>
      </c>
      <c r="R531" t="str">
        <f>_xlfn.XLOOKUP(tbl_orders[[#This Row],[Customer ID]],'Customer Data'!$A$1:$A$1001,'Customer Data'!$H$1:$H$1001,,0)</f>
        <v>No</v>
      </c>
    </row>
    <row r="532" spans="1:18" x14ac:dyDescent="0.2">
      <c r="A532" s="2" t="s">
        <v>2484</v>
      </c>
      <c r="B532" s="2" t="str">
        <f>TEXT(tbl_orders[[#This Row],[Order Date]],"mmm")</f>
        <v>Apr</v>
      </c>
      <c r="C532" s="2" t="str">
        <f>TEXT(tbl_orders[[#This Row],[Order Date]],"yyyy")</f>
        <v>2022</v>
      </c>
      <c r="D532" s="3">
        <v>44663</v>
      </c>
      <c r="E532" s="2" t="s">
        <v>2485</v>
      </c>
      <c r="F532" t="s">
        <v>4265</v>
      </c>
      <c r="G532" s="2">
        <v>2</v>
      </c>
      <c r="H532" s="2" t="str">
        <f>_xlfn.XLOOKUP(E532,'Customer Data'!$A$1:$A$1001,'Customer Data'!$B$1:$B$1001,,0)</f>
        <v>Donny Fries</v>
      </c>
      <c r="I532" s="2" t="str">
        <f>IF(_xlfn.XLOOKUP(E532,'Customer Data'!$A$1:$A$1001,'Customer Data'!$C$1:$C$1001,,0)=0,"",_xlfn.XLOOKUP(E532,'Customer Data'!$A$1:$A$1001,'Customer Data'!$C$1:$C$1001,,0))</f>
        <v>dfrieseq@cargocollective.com</v>
      </c>
      <c r="J532" s="2" t="str">
        <f>_xlfn.XLOOKUP(E532,'Customer Data'!$A$1:$A$1001,'Customer Data'!$F$1:$F$1001,,0)</f>
        <v>United States</v>
      </c>
      <c r="K532" t="str">
        <f>INDEX('Product Data'!$A$1:$G$49,MATCH('Order Data'!$F532,'Product Data'!$A$1:$A$49,0),MATCH('Order Data'!K$1,'Product Data'!$A$1:$G$1,0))</f>
        <v>Rob</v>
      </c>
      <c r="L532" t="str">
        <f>INDEX('Product Data'!$A$1:$G$49,MATCH('Order Data'!$F532,'Product Data'!$A$1:$A$49,0),MATCH('Order Data'!L$1,'Product Data'!$A$1:$G$1,0))</f>
        <v>M</v>
      </c>
      <c r="M532" s="4">
        <f>INDEX('Product Data'!$A$1:$G$49,MATCH('Order Data'!$F532,'Product Data'!$A$1:$A$49,0),MATCH('Order Data'!M$1,'Product Data'!$A$1:$G$1,0))</f>
        <v>1</v>
      </c>
      <c r="N532" s="5">
        <f>INDEX('Product Data'!$A$1:$G$49,MATCH('Order Data'!$F532,'Product Data'!$A$1:$A$49,0),MATCH('Order Data'!N$1,'Product Data'!$A$1:$G$1,0))</f>
        <v>9.9499999999999993</v>
      </c>
      <c r="O532" s="5">
        <f t="shared" si="24"/>
        <v>19.899999999999999</v>
      </c>
      <c r="P532" t="str">
        <f t="shared" si="25"/>
        <v>Robusta</v>
      </c>
      <c r="Q532" t="str">
        <f t="shared" si="26"/>
        <v>Medium</v>
      </c>
      <c r="R532" t="str">
        <f>_xlfn.XLOOKUP(tbl_orders[[#This Row],[Customer ID]],'Customer Data'!$A$1:$A$1001,'Customer Data'!$H$1:$H$1001,,0)</f>
        <v>No</v>
      </c>
    </row>
    <row r="533" spans="1:18" x14ac:dyDescent="0.2">
      <c r="A533" s="2" t="s">
        <v>2488</v>
      </c>
      <c r="B533" s="2" t="str">
        <f>TEXT(tbl_orders[[#This Row],[Order Date]],"mmm")</f>
        <v>Jan</v>
      </c>
      <c r="C533" s="2" t="str">
        <f>TEXT(tbl_orders[[#This Row],[Order Date]],"yyyy")</f>
        <v>2022</v>
      </c>
      <c r="D533" s="3">
        <v>44591</v>
      </c>
      <c r="E533" s="2" t="s">
        <v>2489</v>
      </c>
      <c r="F533" t="s">
        <v>4304</v>
      </c>
      <c r="G533" s="2">
        <v>2</v>
      </c>
      <c r="H533" s="2" t="str">
        <f>_xlfn.XLOOKUP(E533,'Customer Data'!$A$1:$A$1001,'Customer Data'!$B$1:$B$1001,,0)</f>
        <v>Rana Sharer</v>
      </c>
      <c r="I533" s="2" t="str">
        <f>IF(_xlfn.XLOOKUP(E533,'Customer Data'!$A$1:$A$1001,'Customer Data'!$C$1:$C$1001,,0)=0,"",_xlfn.XLOOKUP(E533,'Customer Data'!$A$1:$A$1001,'Customer Data'!$C$1:$C$1001,,0))</f>
        <v>rsharerer@flavors.me</v>
      </c>
      <c r="J533" s="2" t="str">
        <f>_xlfn.XLOOKUP(E533,'Customer Data'!$A$1:$A$1001,'Customer Data'!$F$1:$F$1001,,0)</f>
        <v>United States</v>
      </c>
      <c r="K533" t="str">
        <f>INDEX('Product Data'!$A$1:$G$49,MATCH('Order Data'!$F533,'Product Data'!$A$1:$A$49,0),MATCH('Order Data'!K$1,'Product Data'!$A$1:$G$1,0))</f>
        <v>Rob</v>
      </c>
      <c r="L533" t="str">
        <f>INDEX('Product Data'!$A$1:$G$49,MATCH('Order Data'!$F533,'Product Data'!$A$1:$A$49,0),MATCH('Order Data'!L$1,'Product Data'!$A$1:$G$1,0))</f>
        <v>D</v>
      </c>
      <c r="M533" s="4">
        <f>INDEX('Product Data'!$A$1:$G$49,MATCH('Order Data'!$F533,'Product Data'!$A$1:$A$49,0),MATCH('Order Data'!M$1,'Product Data'!$A$1:$G$1,0))</f>
        <v>1</v>
      </c>
      <c r="N533" s="5">
        <f>INDEX('Product Data'!$A$1:$G$49,MATCH('Order Data'!$F533,'Product Data'!$A$1:$A$49,0),MATCH('Order Data'!N$1,'Product Data'!$A$1:$G$1,0))</f>
        <v>8.9499999999999993</v>
      </c>
      <c r="O533" s="5">
        <f t="shared" si="24"/>
        <v>17.899999999999999</v>
      </c>
      <c r="P533" t="str">
        <f t="shared" si="25"/>
        <v>Robusta</v>
      </c>
      <c r="Q533" t="str">
        <f t="shared" si="26"/>
        <v>Dark</v>
      </c>
      <c r="R533" t="str">
        <f>_xlfn.XLOOKUP(tbl_orders[[#This Row],[Customer ID]],'Customer Data'!$A$1:$A$1001,'Customer Data'!$H$1:$H$1001,,0)</f>
        <v>No</v>
      </c>
    </row>
    <row r="534" spans="1:18" x14ac:dyDescent="0.2">
      <c r="A534" s="2" t="s">
        <v>2492</v>
      </c>
      <c r="B534" s="2" t="str">
        <f>TEXT(tbl_orders[[#This Row],[Order Date]],"mmm")</f>
        <v>May</v>
      </c>
      <c r="C534" s="2" t="str">
        <f>TEXT(tbl_orders[[#This Row],[Order Date]],"yyyy")</f>
        <v>2021</v>
      </c>
      <c r="D534" s="3">
        <v>44330</v>
      </c>
      <c r="E534" s="2" t="s">
        <v>2493</v>
      </c>
      <c r="F534" t="s">
        <v>4266</v>
      </c>
      <c r="G534" s="2">
        <v>2</v>
      </c>
      <c r="H534" s="2" t="str">
        <f>_xlfn.XLOOKUP(E534,'Customer Data'!$A$1:$A$1001,'Customer Data'!$B$1:$B$1001,,0)</f>
        <v>Nannie Naseby</v>
      </c>
      <c r="I534" s="2" t="str">
        <f>IF(_xlfn.XLOOKUP(E534,'Customer Data'!$A$1:$A$1001,'Customer Data'!$C$1:$C$1001,,0)=0,"",_xlfn.XLOOKUP(E534,'Customer Data'!$A$1:$A$1001,'Customer Data'!$C$1:$C$1001,,0))</f>
        <v>nnasebyes@umich.edu</v>
      </c>
      <c r="J534" s="2" t="str">
        <f>_xlfn.XLOOKUP(E534,'Customer Data'!$A$1:$A$1001,'Customer Data'!$F$1:$F$1001,,0)</f>
        <v>China</v>
      </c>
      <c r="K534" t="str">
        <f>INDEX('Product Data'!$A$1:$G$49,MATCH('Order Data'!$F534,'Product Data'!$A$1:$A$49,0),MATCH('Order Data'!K$1,'Product Data'!$A$1:$G$1,0))</f>
        <v>Exc</v>
      </c>
      <c r="L534" t="str">
        <f>INDEX('Product Data'!$A$1:$G$49,MATCH('Order Data'!$F534,'Product Data'!$A$1:$A$49,0),MATCH('Order Data'!L$1,'Product Data'!$A$1:$G$1,0))</f>
        <v>M</v>
      </c>
      <c r="M534" s="4">
        <f>INDEX('Product Data'!$A$1:$G$49,MATCH('Order Data'!$F534,'Product Data'!$A$1:$A$49,0),MATCH('Order Data'!M$1,'Product Data'!$A$1:$G$1,0))</f>
        <v>0.5</v>
      </c>
      <c r="N534" s="5">
        <f>INDEX('Product Data'!$A$1:$G$49,MATCH('Order Data'!$F534,'Product Data'!$A$1:$A$49,0),MATCH('Order Data'!N$1,'Product Data'!$A$1:$G$1,0))</f>
        <v>8.25</v>
      </c>
      <c r="O534" s="5">
        <f t="shared" si="24"/>
        <v>16.5</v>
      </c>
      <c r="P534" t="str">
        <f t="shared" si="25"/>
        <v>Excelsa</v>
      </c>
      <c r="Q534" t="str">
        <f t="shared" si="26"/>
        <v>Medium</v>
      </c>
      <c r="R534" t="str">
        <f>_xlfn.XLOOKUP(tbl_orders[[#This Row],[Customer ID]],'Customer Data'!$A$1:$A$1001,'Customer Data'!$H$1:$H$1001,,0)</f>
        <v>Yes</v>
      </c>
    </row>
    <row r="535" spans="1:18" x14ac:dyDescent="0.2">
      <c r="A535" s="2" t="s">
        <v>2496</v>
      </c>
      <c r="B535" s="2" t="str">
        <f>TEXT(tbl_orders[[#This Row],[Order Date]],"mmm")</f>
        <v>Jun</v>
      </c>
      <c r="C535" s="2" t="str">
        <f>TEXT(tbl_orders[[#This Row],[Order Date]],"yyyy")</f>
        <v>2022</v>
      </c>
      <c r="D535" s="3">
        <v>44724</v>
      </c>
      <c r="E535" s="2" t="s">
        <v>2497</v>
      </c>
      <c r="F535" t="s">
        <v>4299</v>
      </c>
      <c r="G535" s="2">
        <v>2</v>
      </c>
      <c r="H535" s="2" t="str">
        <f>_xlfn.XLOOKUP(E535,'Customer Data'!$A$1:$A$1001,'Customer Data'!$B$1:$B$1001,,0)</f>
        <v>Rea Offell</v>
      </c>
      <c r="I535" s="2" t="str">
        <f>IF(_xlfn.XLOOKUP(E535,'Customer Data'!$A$1:$A$1001,'Customer Data'!$C$1:$C$1001,,0)=0,"",_xlfn.XLOOKUP(E535,'Customer Data'!$A$1:$A$1001,'Customer Data'!$C$1:$C$1001,,0))</f>
        <v/>
      </c>
      <c r="J535" s="2" t="str">
        <f>_xlfn.XLOOKUP(E535,'Customer Data'!$A$1:$A$1001,'Customer Data'!$F$1:$F$1001,,0)</f>
        <v>Brazil</v>
      </c>
      <c r="K535" t="str">
        <f>INDEX('Product Data'!$A$1:$G$49,MATCH('Order Data'!$F535,'Product Data'!$A$1:$A$49,0),MATCH('Order Data'!K$1,'Product Data'!$A$1:$G$1,0))</f>
        <v>Rob</v>
      </c>
      <c r="L535" t="str">
        <f>INDEX('Product Data'!$A$1:$G$49,MATCH('Order Data'!$F535,'Product Data'!$A$1:$A$49,0),MATCH('Order Data'!L$1,'Product Data'!$A$1:$G$1,0))</f>
        <v>D</v>
      </c>
      <c r="M535" s="4">
        <f>INDEX('Product Data'!$A$1:$G$49,MATCH('Order Data'!$F535,'Product Data'!$A$1:$A$49,0),MATCH('Order Data'!M$1,'Product Data'!$A$1:$G$1,0))</f>
        <v>0.5</v>
      </c>
      <c r="N535" s="5">
        <f>INDEX('Product Data'!$A$1:$G$49,MATCH('Order Data'!$F535,'Product Data'!$A$1:$A$49,0),MATCH('Order Data'!N$1,'Product Data'!$A$1:$G$1,0))</f>
        <v>5.3699999999999992</v>
      </c>
      <c r="O535" s="5">
        <f t="shared" si="24"/>
        <v>10.739999999999998</v>
      </c>
      <c r="P535" t="str">
        <f t="shared" si="25"/>
        <v>Robusta</v>
      </c>
      <c r="Q535" t="str">
        <f t="shared" si="26"/>
        <v>Dark</v>
      </c>
      <c r="R535" t="str">
        <f>_xlfn.XLOOKUP(tbl_orders[[#This Row],[Customer ID]],'Customer Data'!$A$1:$A$1001,'Customer Data'!$H$1:$H$1001,,0)</f>
        <v>No</v>
      </c>
    </row>
    <row r="536" spans="1:18" x14ac:dyDescent="0.2">
      <c r="A536" s="2" t="s">
        <v>2499</v>
      </c>
      <c r="B536" s="2" t="str">
        <f>TEXT(tbl_orders[[#This Row],[Order Date]],"mmm")</f>
        <v>Jan</v>
      </c>
      <c r="C536" s="2" t="str">
        <f>TEXT(tbl_orders[[#This Row],[Order Date]],"yyyy")</f>
        <v>2022</v>
      </c>
      <c r="D536" s="3">
        <v>44563</v>
      </c>
      <c r="E536" s="2" t="s">
        <v>2500</v>
      </c>
      <c r="F536" t="s">
        <v>4278</v>
      </c>
      <c r="G536" s="2">
        <v>2</v>
      </c>
      <c r="H536" s="2" t="str">
        <f>_xlfn.XLOOKUP(E536,'Customer Data'!$A$1:$A$1001,'Customer Data'!$B$1:$B$1001,,0)</f>
        <v>Kris O'Cullen</v>
      </c>
      <c r="I536" s="2" t="str">
        <f>IF(_xlfn.XLOOKUP(E536,'Customer Data'!$A$1:$A$1001,'Customer Data'!$C$1:$C$1001,,0)=0,"",_xlfn.XLOOKUP(E536,'Customer Data'!$A$1:$A$1001,'Customer Data'!$C$1:$C$1001,,0))</f>
        <v>koculleneu@ca.gov</v>
      </c>
      <c r="J536" s="2" t="str">
        <f>_xlfn.XLOOKUP(E536,'Customer Data'!$A$1:$A$1001,'Customer Data'!$F$1:$F$1001,,0)</f>
        <v>China</v>
      </c>
      <c r="K536" t="str">
        <f>INDEX('Product Data'!$A$1:$G$49,MATCH('Order Data'!$F536,'Product Data'!$A$1:$A$49,0),MATCH('Order Data'!K$1,'Product Data'!$A$1:$G$1,0))</f>
        <v>Rob</v>
      </c>
      <c r="L536" t="str">
        <f>INDEX('Product Data'!$A$1:$G$49,MATCH('Order Data'!$F536,'Product Data'!$A$1:$A$49,0),MATCH('Order Data'!L$1,'Product Data'!$A$1:$G$1,0))</f>
        <v>M</v>
      </c>
      <c r="M536" s="4">
        <f>INDEX('Product Data'!$A$1:$G$49,MATCH('Order Data'!$F536,'Product Data'!$A$1:$A$49,0),MATCH('Order Data'!M$1,'Product Data'!$A$1:$G$1,0))</f>
        <v>2.5</v>
      </c>
      <c r="N536" s="5">
        <f>INDEX('Product Data'!$A$1:$G$49,MATCH('Order Data'!$F536,'Product Data'!$A$1:$A$49,0),MATCH('Order Data'!N$1,'Product Data'!$A$1:$G$1,0))</f>
        <v>22.884999999999998</v>
      </c>
      <c r="O536" s="5">
        <f t="shared" si="24"/>
        <v>45.769999999999996</v>
      </c>
      <c r="P536" t="str">
        <f t="shared" si="25"/>
        <v>Robusta</v>
      </c>
      <c r="Q536" t="str">
        <f t="shared" si="26"/>
        <v>Medium</v>
      </c>
      <c r="R536" t="str">
        <f>_xlfn.XLOOKUP(tbl_orders[[#This Row],[Customer ID]],'Customer Data'!$A$1:$A$1001,'Customer Data'!$H$1:$H$1001,,0)</f>
        <v>Yes</v>
      </c>
    </row>
    <row r="537" spans="1:18" x14ac:dyDescent="0.2">
      <c r="A537" s="2" t="s">
        <v>2503</v>
      </c>
      <c r="B537" s="2" t="str">
        <f>TEXT(tbl_orders[[#This Row],[Order Date]],"mmm")</f>
        <v>Jan</v>
      </c>
      <c r="C537" s="2" t="str">
        <f>TEXT(tbl_orders[[#This Row],[Order Date]],"yyyy")</f>
        <v>2022</v>
      </c>
      <c r="D537" s="3">
        <v>44585</v>
      </c>
      <c r="E537" s="2" t="s">
        <v>2504</v>
      </c>
      <c r="F537" t="s">
        <v>4272</v>
      </c>
      <c r="G537" s="2">
        <v>3</v>
      </c>
      <c r="H537" s="2" t="str">
        <f>_xlfn.XLOOKUP(E537,'Customer Data'!$A$1:$A$1001,'Customer Data'!$B$1:$B$1001,,0)</f>
        <v>Timoteo Glisane</v>
      </c>
      <c r="I537" s="2" t="str">
        <f>IF(_xlfn.XLOOKUP(E537,'Customer Data'!$A$1:$A$1001,'Customer Data'!$C$1:$C$1001,,0)=0,"",_xlfn.XLOOKUP(E537,'Customer Data'!$A$1:$A$1001,'Customer Data'!$C$1:$C$1001,,0))</f>
        <v/>
      </c>
      <c r="J537" s="2" t="str">
        <f>_xlfn.XLOOKUP(E537,'Customer Data'!$A$1:$A$1001,'Customer Data'!$F$1:$F$1001,,0)</f>
        <v>China</v>
      </c>
      <c r="K537" t="str">
        <f>INDEX('Product Data'!$A$1:$G$49,MATCH('Order Data'!$F537,'Product Data'!$A$1:$A$49,0),MATCH('Order Data'!K$1,'Product Data'!$A$1:$G$1,0))</f>
        <v>Lib</v>
      </c>
      <c r="L537" t="str">
        <f>INDEX('Product Data'!$A$1:$G$49,MATCH('Order Data'!$F537,'Product Data'!$A$1:$A$49,0),MATCH('Order Data'!L$1,'Product Data'!$A$1:$G$1,0))</f>
        <v>L</v>
      </c>
      <c r="M537" s="4">
        <f>INDEX('Product Data'!$A$1:$G$49,MATCH('Order Data'!$F537,'Product Data'!$A$1:$A$49,0),MATCH('Order Data'!M$1,'Product Data'!$A$1:$G$1,0))</f>
        <v>0.2</v>
      </c>
      <c r="N537" s="5">
        <f>INDEX('Product Data'!$A$1:$G$49,MATCH('Order Data'!$F537,'Product Data'!$A$1:$A$49,0),MATCH('Order Data'!N$1,'Product Data'!$A$1:$G$1,0))</f>
        <v>4.7549999999999999</v>
      </c>
      <c r="O537" s="5">
        <f t="shared" si="24"/>
        <v>14.265000000000001</v>
      </c>
      <c r="P537" t="str">
        <f t="shared" si="25"/>
        <v>Liberica</v>
      </c>
      <c r="Q537" t="str">
        <f t="shared" si="26"/>
        <v>Light</v>
      </c>
      <c r="R537" t="str">
        <f>_xlfn.XLOOKUP(tbl_orders[[#This Row],[Customer ID]],'Customer Data'!$A$1:$A$1001,'Customer Data'!$H$1:$H$1001,,0)</f>
        <v>No</v>
      </c>
    </row>
    <row r="538" spans="1:18" x14ac:dyDescent="0.2">
      <c r="A538" s="2" t="s">
        <v>2506</v>
      </c>
      <c r="B538" s="2" t="str">
        <f>TEXT(tbl_orders[[#This Row],[Order Date]],"mmm")</f>
        <v>Mar</v>
      </c>
      <c r="C538" s="2" t="str">
        <f>TEXT(tbl_orders[[#This Row],[Order Date]],"yyyy")</f>
        <v>2019</v>
      </c>
      <c r="D538" s="3">
        <v>43544</v>
      </c>
      <c r="E538" s="2" t="s">
        <v>2406</v>
      </c>
      <c r="F538" t="s">
        <v>4290</v>
      </c>
      <c r="G538" s="2">
        <v>3</v>
      </c>
      <c r="H538" s="2" t="str">
        <f>_xlfn.XLOOKUP(E538,'Customer Data'!$A$1:$A$1001,'Customer Data'!$B$1:$B$1001,,0)</f>
        <v>Marja Urion</v>
      </c>
      <c r="I538" s="2" t="str">
        <f>IF(_xlfn.XLOOKUP(E538,'Customer Data'!$A$1:$A$1001,'Customer Data'!$C$1:$C$1001,,0)=0,"",_xlfn.XLOOKUP(E538,'Customer Data'!$A$1:$A$1001,'Customer Data'!$C$1:$C$1001,,0))</f>
        <v>murione5@alexa.com</v>
      </c>
      <c r="J538" s="2" t="str">
        <f>_xlfn.XLOOKUP(E538,'Customer Data'!$A$1:$A$1001,'Customer Data'!$F$1:$F$1001,,0)</f>
        <v>Brazil</v>
      </c>
      <c r="K538" t="str">
        <f>INDEX('Product Data'!$A$1:$G$49,MATCH('Order Data'!$F538,'Product Data'!$A$1:$A$49,0),MATCH('Order Data'!K$1,'Product Data'!$A$1:$G$1,0))</f>
        <v>Rob</v>
      </c>
      <c r="L538" t="str">
        <f>INDEX('Product Data'!$A$1:$G$49,MATCH('Order Data'!$F538,'Product Data'!$A$1:$A$49,0),MATCH('Order Data'!L$1,'Product Data'!$A$1:$G$1,0))</f>
        <v>D</v>
      </c>
      <c r="M538" s="4">
        <f>INDEX('Product Data'!$A$1:$G$49,MATCH('Order Data'!$F538,'Product Data'!$A$1:$A$49,0),MATCH('Order Data'!M$1,'Product Data'!$A$1:$G$1,0))</f>
        <v>0.2</v>
      </c>
      <c r="N538" s="5">
        <f>INDEX('Product Data'!$A$1:$G$49,MATCH('Order Data'!$F538,'Product Data'!$A$1:$A$49,0),MATCH('Order Data'!N$1,'Product Data'!$A$1:$G$1,0))</f>
        <v>2.6849999999999996</v>
      </c>
      <c r="O538" s="5">
        <f t="shared" si="24"/>
        <v>8.0549999999999997</v>
      </c>
      <c r="P538" t="str">
        <f t="shared" si="25"/>
        <v>Robusta</v>
      </c>
      <c r="Q538" t="str">
        <f t="shared" si="26"/>
        <v>Dark</v>
      </c>
      <c r="R538" t="str">
        <f>_xlfn.XLOOKUP(tbl_orders[[#This Row],[Customer ID]],'Customer Data'!$A$1:$A$1001,'Customer Data'!$H$1:$H$1001,,0)</f>
        <v>Yes</v>
      </c>
    </row>
    <row r="539" spans="1:18" x14ac:dyDescent="0.2">
      <c r="A539" s="2" t="s">
        <v>2510</v>
      </c>
      <c r="B539" s="2" t="str">
        <f>TEXT(tbl_orders[[#This Row],[Order Date]],"mmm")</f>
        <v>Nov</v>
      </c>
      <c r="C539" s="2" t="str">
        <f>TEXT(tbl_orders[[#This Row],[Order Date]],"yyyy")</f>
        <v>2020</v>
      </c>
      <c r="D539" s="3">
        <v>44156</v>
      </c>
      <c r="E539" s="2" t="s">
        <v>2511</v>
      </c>
      <c r="F539" t="s">
        <v>4312</v>
      </c>
      <c r="G539" s="2">
        <v>4</v>
      </c>
      <c r="H539" s="2" t="str">
        <f>_xlfn.XLOOKUP(E539,'Customer Data'!$A$1:$A$1001,'Customer Data'!$B$1:$B$1001,,0)</f>
        <v>Hildegarde Brangan</v>
      </c>
      <c r="I539" s="2" t="str">
        <f>IF(_xlfn.XLOOKUP(E539,'Customer Data'!$A$1:$A$1001,'Customer Data'!$C$1:$C$1001,,0)=0,"",_xlfn.XLOOKUP(E539,'Customer Data'!$A$1:$A$1001,'Customer Data'!$C$1:$C$1001,,0))</f>
        <v>hbranganex@woothemes.com</v>
      </c>
      <c r="J539" s="2" t="str">
        <f>_xlfn.XLOOKUP(E539,'Customer Data'!$A$1:$A$1001,'Customer Data'!$F$1:$F$1001,,0)</f>
        <v>United States</v>
      </c>
      <c r="K539" t="str">
        <f>INDEX('Product Data'!$A$1:$G$49,MATCH('Order Data'!$F539,'Product Data'!$A$1:$A$49,0),MATCH('Order Data'!K$1,'Product Data'!$A$1:$G$1,0))</f>
        <v>Exc</v>
      </c>
      <c r="L539" t="str">
        <f>INDEX('Product Data'!$A$1:$G$49,MATCH('Order Data'!$F539,'Product Data'!$A$1:$A$49,0),MATCH('Order Data'!L$1,'Product Data'!$A$1:$G$1,0))</f>
        <v>D</v>
      </c>
      <c r="M539" s="4">
        <f>INDEX('Product Data'!$A$1:$G$49,MATCH('Order Data'!$F539,'Product Data'!$A$1:$A$49,0),MATCH('Order Data'!M$1,'Product Data'!$A$1:$G$1,0))</f>
        <v>2.5</v>
      </c>
      <c r="N539" s="5">
        <f>INDEX('Product Data'!$A$1:$G$49,MATCH('Order Data'!$F539,'Product Data'!$A$1:$A$49,0),MATCH('Order Data'!N$1,'Product Data'!$A$1:$G$1,0))</f>
        <v>27.945</v>
      </c>
      <c r="O539" s="5">
        <f t="shared" si="24"/>
        <v>111.78</v>
      </c>
      <c r="P539" t="str">
        <f t="shared" si="25"/>
        <v>Excelsa</v>
      </c>
      <c r="Q539" t="str">
        <f t="shared" si="26"/>
        <v>Dark</v>
      </c>
      <c r="R539" t="str">
        <f>_xlfn.XLOOKUP(tbl_orders[[#This Row],[Customer ID]],'Customer Data'!$A$1:$A$1001,'Customer Data'!$H$1:$H$1001,,0)</f>
        <v>Yes</v>
      </c>
    </row>
    <row r="540" spans="1:18" x14ac:dyDescent="0.2">
      <c r="A540" s="2" t="s">
        <v>2514</v>
      </c>
      <c r="B540" s="2" t="str">
        <f>TEXT(tbl_orders[[#This Row],[Order Date]],"mmm")</f>
        <v>Oct</v>
      </c>
      <c r="C540" s="2" t="str">
        <f>TEXT(tbl_orders[[#This Row],[Order Date]],"yyyy")</f>
        <v>2021</v>
      </c>
      <c r="D540" s="3">
        <v>44482</v>
      </c>
      <c r="E540" s="2" t="s">
        <v>2515</v>
      </c>
      <c r="F540" t="s">
        <v>4290</v>
      </c>
      <c r="G540" s="2">
        <v>4</v>
      </c>
      <c r="H540" s="2" t="str">
        <f>_xlfn.XLOOKUP(E540,'Customer Data'!$A$1:$A$1001,'Customer Data'!$B$1:$B$1001,,0)</f>
        <v>Amii Gallyon</v>
      </c>
      <c r="I540" s="2" t="str">
        <f>IF(_xlfn.XLOOKUP(E540,'Customer Data'!$A$1:$A$1001,'Customer Data'!$C$1:$C$1001,,0)=0,"",_xlfn.XLOOKUP(E540,'Customer Data'!$A$1:$A$1001,'Customer Data'!$C$1:$C$1001,,0))</f>
        <v>agallyoney@engadget.com</v>
      </c>
      <c r="J540" s="2" t="str">
        <f>_xlfn.XLOOKUP(E540,'Customer Data'!$A$1:$A$1001,'Customer Data'!$F$1:$F$1001,,0)</f>
        <v>Brazil</v>
      </c>
      <c r="K540" t="str">
        <f>INDEX('Product Data'!$A$1:$G$49,MATCH('Order Data'!$F540,'Product Data'!$A$1:$A$49,0),MATCH('Order Data'!K$1,'Product Data'!$A$1:$G$1,0))</f>
        <v>Rob</v>
      </c>
      <c r="L540" t="str">
        <f>INDEX('Product Data'!$A$1:$G$49,MATCH('Order Data'!$F540,'Product Data'!$A$1:$A$49,0),MATCH('Order Data'!L$1,'Product Data'!$A$1:$G$1,0))</f>
        <v>D</v>
      </c>
      <c r="M540" s="4">
        <f>INDEX('Product Data'!$A$1:$G$49,MATCH('Order Data'!$F540,'Product Data'!$A$1:$A$49,0),MATCH('Order Data'!M$1,'Product Data'!$A$1:$G$1,0))</f>
        <v>0.2</v>
      </c>
      <c r="N540" s="5">
        <f>INDEX('Product Data'!$A$1:$G$49,MATCH('Order Data'!$F540,'Product Data'!$A$1:$A$49,0),MATCH('Order Data'!N$1,'Product Data'!$A$1:$G$1,0))</f>
        <v>2.6849999999999996</v>
      </c>
      <c r="O540" s="5">
        <f t="shared" si="24"/>
        <v>10.739999999999998</v>
      </c>
      <c r="P540" t="str">
        <f t="shared" si="25"/>
        <v>Robusta</v>
      </c>
      <c r="Q540" t="str">
        <f t="shared" si="26"/>
        <v>Dark</v>
      </c>
      <c r="R540" t="str">
        <f>_xlfn.XLOOKUP(tbl_orders[[#This Row],[Customer ID]],'Customer Data'!$A$1:$A$1001,'Customer Data'!$H$1:$H$1001,,0)</f>
        <v>Yes</v>
      </c>
    </row>
    <row r="541" spans="1:18" x14ac:dyDescent="0.2">
      <c r="A541" s="2" t="s">
        <v>2518</v>
      </c>
      <c r="B541" s="2" t="str">
        <f>TEXT(tbl_orders[[#This Row],[Order Date]],"mmm")</f>
        <v>Oct</v>
      </c>
      <c r="C541" s="2" t="str">
        <f>TEXT(tbl_orders[[#This Row],[Order Date]],"yyyy")</f>
        <v>2021</v>
      </c>
      <c r="D541" s="3">
        <v>44488</v>
      </c>
      <c r="E541" s="2" t="s">
        <v>2519</v>
      </c>
      <c r="F541" t="s">
        <v>4299</v>
      </c>
      <c r="G541" s="2">
        <v>5</v>
      </c>
      <c r="H541" s="2" t="str">
        <f>_xlfn.XLOOKUP(E541,'Customer Data'!$A$1:$A$1001,'Customer Data'!$B$1:$B$1001,,0)</f>
        <v>Birgit Domange</v>
      </c>
      <c r="I541" s="2" t="str">
        <f>IF(_xlfn.XLOOKUP(E541,'Customer Data'!$A$1:$A$1001,'Customer Data'!$C$1:$C$1001,,0)=0,"",_xlfn.XLOOKUP(E541,'Customer Data'!$A$1:$A$1001,'Customer Data'!$C$1:$C$1001,,0))</f>
        <v>bdomangeez@yahoo.co.jp</v>
      </c>
      <c r="J541" s="2" t="str">
        <f>_xlfn.XLOOKUP(E541,'Customer Data'!$A$1:$A$1001,'Customer Data'!$F$1:$F$1001,,0)</f>
        <v>United States</v>
      </c>
      <c r="K541" t="str">
        <f>INDEX('Product Data'!$A$1:$G$49,MATCH('Order Data'!$F541,'Product Data'!$A$1:$A$49,0),MATCH('Order Data'!K$1,'Product Data'!$A$1:$G$1,0))</f>
        <v>Rob</v>
      </c>
      <c r="L541" t="str">
        <f>INDEX('Product Data'!$A$1:$G$49,MATCH('Order Data'!$F541,'Product Data'!$A$1:$A$49,0),MATCH('Order Data'!L$1,'Product Data'!$A$1:$G$1,0))</f>
        <v>D</v>
      </c>
      <c r="M541" s="4">
        <f>INDEX('Product Data'!$A$1:$G$49,MATCH('Order Data'!$F541,'Product Data'!$A$1:$A$49,0),MATCH('Order Data'!M$1,'Product Data'!$A$1:$G$1,0))</f>
        <v>0.5</v>
      </c>
      <c r="N541" s="5">
        <f>INDEX('Product Data'!$A$1:$G$49,MATCH('Order Data'!$F541,'Product Data'!$A$1:$A$49,0),MATCH('Order Data'!N$1,'Product Data'!$A$1:$G$1,0))</f>
        <v>5.3699999999999992</v>
      </c>
      <c r="O541" s="5">
        <f t="shared" si="24"/>
        <v>26.849999999999994</v>
      </c>
      <c r="P541" t="str">
        <f t="shared" si="25"/>
        <v>Robusta</v>
      </c>
      <c r="Q541" t="str">
        <f t="shared" si="26"/>
        <v>Dark</v>
      </c>
      <c r="R541" t="str">
        <f>_xlfn.XLOOKUP(tbl_orders[[#This Row],[Customer ID]],'Customer Data'!$A$1:$A$1001,'Customer Data'!$H$1:$H$1001,,0)</f>
        <v>No</v>
      </c>
    </row>
    <row r="542" spans="1:18" x14ac:dyDescent="0.2">
      <c r="A542" s="2" t="s">
        <v>2522</v>
      </c>
      <c r="B542" s="2" t="str">
        <f>TEXT(tbl_orders[[#This Row],[Order Date]],"mmm")</f>
        <v>Apr</v>
      </c>
      <c r="C542" s="2" t="str">
        <f>TEXT(tbl_orders[[#This Row],[Order Date]],"yyyy")</f>
        <v>2019</v>
      </c>
      <c r="D542" s="3">
        <v>43584</v>
      </c>
      <c r="E542" s="2" t="s">
        <v>2523</v>
      </c>
      <c r="F542" t="s">
        <v>4297</v>
      </c>
      <c r="G542" s="2">
        <v>4</v>
      </c>
      <c r="H542" s="2" t="str">
        <f>_xlfn.XLOOKUP(E542,'Customer Data'!$A$1:$A$1001,'Customer Data'!$B$1:$B$1001,,0)</f>
        <v>Killian Osler</v>
      </c>
      <c r="I542" s="2" t="str">
        <f>IF(_xlfn.XLOOKUP(E542,'Customer Data'!$A$1:$A$1001,'Customer Data'!$C$1:$C$1001,,0)=0,"",_xlfn.XLOOKUP(E542,'Customer Data'!$A$1:$A$1001,'Customer Data'!$C$1:$C$1001,,0))</f>
        <v>koslerf0@gmpg.org</v>
      </c>
      <c r="J542" s="2" t="str">
        <f>_xlfn.XLOOKUP(E542,'Customer Data'!$A$1:$A$1001,'Customer Data'!$F$1:$F$1001,,0)</f>
        <v>United States</v>
      </c>
      <c r="K542" t="str">
        <f>INDEX('Product Data'!$A$1:$G$49,MATCH('Order Data'!$F542,'Product Data'!$A$1:$A$49,0),MATCH('Order Data'!K$1,'Product Data'!$A$1:$G$1,0))</f>
        <v>Lib</v>
      </c>
      <c r="L542" t="str">
        <f>INDEX('Product Data'!$A$1:$G$49,MATCH('Order Data'!$F542,'Product Data'!$A$1:$A$49,0),MATCH('Order Data'!L$1,'Product Data'!$A$1:$G$1,0))</f>
        <v>L</v>
      </c>
      <c r="M542" s="4">
        <f>INDEX('Product Data'!$A$1:$G$49,MATCH('Order Data'!$F542,'Product Data'!$A$1:$A$49,0),MATCH('Order Data'!M$1,'Product Data'!$A$1:$G$1,0))</f>
        <v>1</v>
      </c>
      <c r="N542" s="5">
        <f>INDEX('Product Data'!$A$1:$G$49,MATCH('Order Data'!$F542,'Product Data'!$A$1:$A$49,0),MATCH('Order Data'!N$1,'Product Data'!$A$1:$G$1,0))</f>
        <v>15.85</v>
      </c>
      <c r="O542" s="5">
        <f t="shared" si="24"/>
        <v>63.4</v>
      </c>
      <c r="P542" t="str">
        <f t="shared" si="25"/>
        <v>Liberica</v>
      </c>
      <c r="Q542" t="str">
        <f t="shared" si="26"/>
        <v>Light</v>
      </c>
      <c r="R542" t="str">
        <f>_xlfn.XLOOKUP(tbl_orders[[#This Row],[Customer ID]],'Customer Data'!$A$1:$A$1001,'Customer Data'!$H$1:$H$1001,,0)</f>
        <v>Yes</v>
      </c>
    </row>
    <row r="543" spans="1:18" x14ac:dyDescent="0.2">
      <c r="A543" s="2" t="s">
        <v>2526</v>
      </c>
      <c r="B543" s="2" t="str">
        <f>TEXT(tbl_orders[[#This Row],[Order Date]],"mmm")</f>
        <v>Oct</v>
      </c>
      <c r="C543" s="2" t="str">
        <f>TEXT(tbl_orders[[#This Row],[Order Date]],"yyyy")</f>
        <v>2019</v>
      </c>
      <c r="D543" s="3">
        <v>43750</v>
      </c>
      <c r="E543" s="2" t="s">
        <v>2527</v>
      </c>
      <c r="F543" t="s">
        <v>4295</v>
      </c>
      <c r="G543" s="2">
        <v>1</v>
      </c>
      <c r="H543" s="2" t="str">
        <f>_xlfn.XLOOKUP(E543,'Customer Data'!$A$1:$A$1001,'Customer Data'!$B$1:$B$1001,,0)</f>
        <v>Lora Dukes</v>
      </c>
      <c r="I543" s="2" t="str">
        <f>IF(_xlfn.XLOOKUP(E543,'Customer Data'!$A$1:$A$1001,'Customer Data'!$C$1:$C$1001,,0)=0,"",_xlfn.XLOOKUP(E543,'Customer Data'!$A$1:$A$1001,'Customer Data'!$C$1:$C$1001,,0))</f>
        <v/>
      </c>
      <c r="J543" s="2" t="str">
        <f>_xlfn.XLOOKUP(E543,'Customer Data'!$A$1:$A$1001,'Customer Data'!$F$1:$F$1001,,0)</f>
        <v>Brazil</v>
      </c>
      <c r="K543" t="str">
        <f>INDEX('Product Data'!$A$1:$G$49,MATCH('Order Data'!$F543,'Product Data'!$A$1:$A$49,0),MATCH('Order Data'!K$1,'Product Data'!$A$1:$G$1,0))</f>
        <v>Ara</v>
      </c>
      <c r="L543" t="str">
        <f>INDEX('Product Data'!$A$1:$G$49,MATCH('Order Data'!$F543,'Product Data'!$A$1:$A$49,0),MATCH('Order Data'!L$1,'Product Data'!$A$1:$G$1,0))</f>
        <v>D</v>
      </c>
      <c r="M543" s="4">
        <f>INDEX('Product Data'!$A$1:$G$49,MATCH('Order Data'!$F543,'Product Data'!$A$1:$A$49,0),MATCH('Order Data'!M$1,'Product Data'!$A$1:$G$1,0))</f>
        <v>2.5</v>
      </c>
      <c r="N543" s="5">
        <f>INDEX('Product Data'!$A$1:$G$49,MATCH('Order Data'!$F543,'Product Data'!$A$1:$A$49,0),MATCH('Order Data'!N$1,'Product Data'!$A$1:$G$1,0))</f>
        <v>22.884999999999998</v>
      </c>
      <c r="O543" s="5">
        <f t="shared" si="24"/>
        <v>22.884999999999998</v>
      </c>
      <c r="P543" t="str">
        <f t="shared" si="25"/>
        <v>Arabica</v>
      </c>
      <c r="Q543" t="str">
        <f t="shared" si="26"/>
        <v>Dark</v>
      </c>
      <c r="R543" t="str">
        <f>_xlfn.XLOOKUP(tbl_orders[[#This Row],[Customer ID]],'Customer Data'!$A$1:$A$1001,'Customer Data'!$H$1:$H$1001,,0)</f>
        <v>Yes</v>
      </c>
    </row>
    <row r="544" spans="1:18" x14ac:dyDescent="0.2">
      <c r="A544" s="2" t="s">
        <v>2529</v>
      </c>
      <c r="B544" s="2" t="str">
        <f>TEXT(tbl_orders[[#This Row],[Order Date]],"mmm")</f>
        <v>May</v>
      </c>
      <c r="C544" s="2" t="str">
        <f>TEXT(tbl_orders[[#This Row],[Order Date]],"yyyy")</f>
        <v>2021</v>
      </c>
      <c r="D544" s="3">
        <v>44335</v>
      </c>
      <c r="E544" s="2" t="s">
        <v>2530</v>
      </c>
      <c r="F544" t="s">
        <v>4302</v>
      </c>
      <c r="G544" s="2">
        <v>4</v>
      </c>
      <c r="H544" s="2" t="str">
        <f>_xlfn.XLOOKUP(E544,'Customer Data'!$A$1:$A$1001,'Customer Data'!$B$1:$B$1001,,0)</f>
        <v>Zack Pellett</v>
      </c>
      <c r="I544" s="2" t="str">
        <f>IF(_xlfn.XLOOKUP(E544,'Customer Data'!$A$1:$A$1001,'Customer Data'!$C$1:$C$1001,,0)=0,"",_xlfn.XLOOKUP(E544,'Customer Data'!$A$1:$A$1001,'Customer Data'!$C$1:$C$1001,,0))</f>
        <v>zpellettf2@dailymotion.com</v>
      </c>
      <c r="J544" s="2" t="str">
        <f>_xlfn.XLOOKUP(E544,'Customer Data'!$A$1:$A$1001,'Customer Data'!$F$1:$F$1001,,0)</f>
        <v>United States</v>
      </c>
      <c r="K544" t="str">
        <f>INDEX('Product Data'!$A$1:$G$49,MATCH('Order Data'!$F544,'Product Data'!$A$1:$A$49,0),MATCH('Order Data'!K$1,'Product Data'!$A$1:$G$1,0))</f>
        <v>Ara</v>
      </c>
      <c r="L544" t="str">
        <f>INDEX('Product Data'!$A$1:$G$49,MATCH('Order Data'!$F544,'Product Data'!$A$1:$A$49,0),MATCH('Order Data'!L$1,'Product Data'!$A$1:$G$1,0))</f>
        <v>M</v>
      </c>
      <c r="M544" s="4">
        <f>INDEX('Product Data'!$A$1:$G$49,MATCH('Order Data'!$F544,'Product Data'!$A$1:$A$49,0),MATCH('Order Data'!M$1,'Product Data'!$A$1:$G$1,0))</f>
        <v>2.5</v>
      </c>
      <c r="N544" s="5">
        <f>INDEX('Product Data'!$A$1:$G$49,MATCH('Order Data'!$F544,'Product Data'!$A$1:$A$49,0),MATCH('Order Data'!N$1,'Product Data'!$A$1:$G$1,0))</f>
        <v>25.874999999999996</v>
      </c>
      <c r="O544" s="5">
        <f t="shared" si="24"/>
        <v>103.49999999999999</v>
      </c>
      <c r="P544" t="str">
        <f t="shared" si="25"/>
        <v>Arabica</v>
      </c>
      <c r="Q544" t="str">
        <f t="shared" si="26"/>
        <v>Medium</v>
      </c>
      <c r="R544" t="str">
        <f>_xlfn.XLOOKUP(tbl_orders[[#This Row],[Customer ID]],'Customer Data'!$A$1:$A$1001,'Customer Data'!$H$1:$H$1001,,0)</f>
        <v>No</v>
      </c>
    </row>
    <row r="545" spans="1:18" x14ac:dyDescent="0.2">
      <c r="A545" s="2" t="s">
        <v>2533</v>
      </c>
      <c r="B545" s="2" t="str">
        <f>TEXT(tbl_orders[[#This Row],[Order Date]],"mmm")</f>
        <v>Jul</v>
      </c>
      <c r="C545" s="2" t="str">
        <f>TEXT(tbl_orders[[#This Row],[Order Date]],"yyyy")</f>
        <v>2021</v>
      </c>
      <c r="D545" s="3">
        <v>44380</v>
      </c>
      <c r="E545" s="2" t="s">
        <v>2534</v>
      </c>
      <c r="F545" t="s">
        <v>4269</v>
      </c>
      <c r="G545" s="2">
        <v>2</v>
      </c>
      <c r="H545" s="2" t="str">
        <f>_xlfn.XLOOKUP(E545,'Customer Data'!$A$1:$A$1001,'Customer Data'!$B$1:$B$1001,,0)</f>
        <v>Ilaire Sprakes</v>
      </c>
      <c r="I545" s="2" t="str">
        <f>IF(_xlfn.XLOOKUP(E545,'Customer Data'!$A$1:$A$1001,'Customer Data'!$C$1:$C$1001,,0)=0,"",_xlfn.XLOOKUP(E545,'Customer Data'!$A$1:$A$1001,'Customer Data'!$C$1:$C$1001,,0))</f>
        <v>isprakesf3@spiegel.de</v>
      </c>
      <c r="J545" s="2" t="str">
        <f>_xlfn.XLOOKUP(E545,'Customer Data'!$A$1:$A$1001,'Customer Data'!$F$1:$F$1001,,0)</f>
        <v>United States</v>
      </c>
      <c r="K545" t="str">
        <f>INDEX('Product Data'!$A$1:$G$49,MATCH('Order Data'!$F545,'Product Data'!$A$1:$A$49,0),MATCH('Order Data'!K$1,'Product Data'!$A$1:$G$1,0))</f>
        <v>Rob</v>
      </c>
      <c r="L545" t="str">
        <f>INDEX('Product Data'!$A$1:$G$49,MATCH('Order Data'!$F545,'Product Data'!$A$1:$A$49,0),MATCH('Order Data'!L$1,'Product Data'!$A$1:$G$1,0))</f>
        <v>L</v>
      </c>
      <c r="M545" s="4">
        <f>INDEX('Product Data'!$A$1:$G$49,MATCH('Order Data'!$F545,'Product Data'!$A$1:$A$49,0),MATCH('Order Data'!M$1,'Product Data'!$A$1:$G$1,0))</f>
        <v>2.5</v>
      </c>
      <c r="N545" s="5">
        <f>INDEX('Product Data'!$A$1:$G$49,MATCH('Order Data'!$F545,'Product Data'!$A$1:$A$49,0),MATCH('Order Data'!N$1,'Product Data'!$A$1:$G$1,0))</f>
        <v>27.484999999999996</v>
      </c>
      <c r="O545" s="5">
        <f t="shared" si="24"/>
        <v>54.969999999999992</v>
      </c>
      <c r="P545" t="str">
        <f t="shared" si="25"/>
        <v>Robusta</v>
      </c>
      <c r="Q545" t="str">
        <f t="shared" si="26"/>
        <v>Light</v>
      </c>
      <c r="R545" t="str">
        <f>_xlfn.XLOOKUP(tbl_orders[[#This Row],[Customer ID]],'Customer Data'!$A$1:$A$1001,'Customer Data'!$H$1:$H$1001,,0)</f>
        <v>No</v>
      </c>
    </row>
    <row r="546" spans="1:18" x14ac:dyDescent="0.2">
      <c r="A546" s="2" t="s">
        <v>2537</v>
      </c>
      <c r="B546" s="2" t="str">
        <f>TEXT(tbl_orders[[#This Row],[Order Date]],"mmm")</f>
        <v>Feb</v>
      </c>
      <c r="C546" s="2" t="str">
        <f>TEXT(tbl_orders[[#This Row],[Order Date]],"yyyy")</f>
        <v>2020</v>
      </c>
      <c r="D546" s="3">
        <v>43869</v>
      </c>
      <c r="E546" s="2" t="s">
        <v>2538</v>
      </c>
      <c r="F546" t="s">
        <v>4307</v>
      </c>
      <c r="G546" s="2">
        <v>2</v>
      </c>
      <c r="H546" s="2" t="str">
        <f>_xlfn.XLOOKUP(E546,'Customer Data'!$A$1:$A$1001,'Customer Data'!$B$1:$B$1001,,0)</f>
        <v>Heda Fromant</v>
      </c>
      <c r="I546" s="2" t="str">
        <f>IF(_xlfn.XLOOKUP(E546,'Customer Data'!$A$1:$A$1001,'Customer Data'!$C$1:$C$1001,,0)=0,"",_xlfn.XLOOKUP(E546,'Customer Data'!$A$1:$A$1001,'Customer Data'!$C$1:$C$1001,,0))</f>
        <v>hfromantf4@ucsd.edu</v>
      </c>
      <c r="J546" s="2" t="str">
        <f>_xlfn.XLOOKUP(E546,'Customer Data'!$A$1:$A$1001,'Customer Data'!$F$1:$F$1001,,0)</f>
        <v>Brazil</v>
      </c>
      <c r="K546" t="str">
        <f>INDEX('Product Data'!$A$1:$G$49,MATCH('Order Data'!$F546,'Product Data'!$A$1:$A$49,0),MATCH('Order Data'!K$1,'Product Data'!$A$1:$G$1,0))</f>
        <v>Ara</v>
      </c>
      <c r="L546" t="str">
        <f>INDEX('Product Data'!$A$1:$G$49,MATCH('Order Data'!$F546,'Product Data'!$A$1:$A$49,0),MATCH('Order Data'!L$1,'Product Data'!$A$1:$G$1,0))</f>
        <v>L</v>
      </c>
      <c r="M546" s="4">
        <f>INDEX('Product Data'!$A$1:$G$49,MATCH('Order Data'!$F546,'Product Data'!$A$1:$A$49,0),MATCH('Order Data'!M$1,'Product Data'!$A$1:$G$1,0))</f>
        <v>0.5</v>
      </c>
      <c r="N546" s="5">
        <f>INDEX('Product Data'!$A$1:$G$49,MATCH('Order Data'!$F546,'Product Data'!$A$1:$A$49,0),MATCH('Order Data'!N$1,'Product Data'!$A$1:$G$1,0))</f>
        <v>7.77</v>
      </c>
      <c r="O546" s="5">
        <f t="shared" si="24"/>
        <v>15.54</v>
      </c>
      <c r="P546" t="str">
        <f t="shared" si="25"/>
        <v>Arabica</v>
      </c>
      <c r="Q546" t="str">
        <f t="shared" si="26"/>
        <v>Light</v>
      </c>
      <c r="R546" t="str">
        <f>_xlfn.XLOOKUP(tbl_orders[[#This Row],[Customer ID]],'Customer Data'!$A$1:$A$1001,'Customer Data'!$H$1:$H$1001,,0)</f>
        <v>No</v>
      </c>
    </row>
    <row r="547" spans="1:18" x14ac:dyDescent="0.2">
      <c r="A547" s="2" t="s">
        <v>2541</v>
      </c>
      <c r="B547" s="2" t="str">
        <f>TEXT(tbl_orders[[#This Row],[Order Date]],"mmm")</f>
        <v>Oct</v>
      </c>
      <c r="C547" s="2" t="str">
        <f>TEXT(tbl_orders[[#This Row],[Order Date]],"yyyy")</f>
        <v>2020</v>
      </c>
      <c r="D547" s="3">
        <v>44120</v>
      </c>
      <c r="E547" s="2" t="s">
        <v>2542</v>
      </c>
      <c r="F547" t="s">
        <v>4277</v>
      </c>
      <c r="G547" s="2">
        <v>4</v>
      </c>
      <c r="H547" s="2" t="str">
        <f>_xlfn.XLOOKUP(E547,'Customer Data'!$A$1:$A$1001,'Customer Data'!$B$1:$B$1001,,0)</f>
        <v>Rufus Flear</v>
      </c>
      <c r="I547" s="2" t="str">
        <f>IF(_xlfn.XLOOKUP(E547,'Customer Data'!$A$1:$A$1001,'Customer Data'!$C$1:$C$1001,,0)=0,"",_xlfn.XLOOKUP(E547,'Customer Data'!$A$1:$A$1001,'Customer Data'!$C$1:$C$1001,,0))</f>
        <v>rflearf5@artisteer.com</v>
      </c>
      <c r="J547" s="2" t="str">
        <f>_xlfn.XLOOKUP(E547,'Customer Data'!$A$1:$A$1001,'Customer Data'!$F$1:$F$1001,,0)</f>
        <v>China</v>
      </c>
      <c r="K547" t="str">
        <f>INDEX('Product Data'!$A$1:$G$49,MATCH('Order Data'!$F547,'Product Data'!$A$1:$A$49,0),MATCH('Order Data'!K$1,'Product Data'!$A$1:$G$1,0))</f>
        <v>Lib</v>
      </c>
      <c r="L547" t="str">
        <f>INDEX('Product Data'!$A$1:$G$49,MATCH('Order Data'!$F547,'Product Data'!$A$1:$A$49,0),MATCH('Order Data'!L$1,'Product Data'!$A$1:$G$1,0))</f>
        <v>D</v>
      </c>
      <c r="M547" s="4">
        <f>INDEX('Product Data'!$A$1:$G$49,MATCH('Order Data'!$F547,'Product Data'!$A$1:$A$49,0),MATCH('Order Data'!M$1,'Product Data'!$A$1:$G$1,0))</f>
        <v>0.2</v>
      </c>
      <c r="N547" s="5">
        <f>INDEX('Product Data'!$A$1:$G$49,MATCH('Order Data'!$F547,'Product Data'!$A$1:$A$49,0),MATCH('Order Data'!N$1,'Product Data'!$A$1:$G$1,0))</f>
        <v>3.8849999999999998</v>
      </c>
      <c r="O547" s="5">
        <f t="shared" si="24"/>
        <v>15.54</v>
      </c>
      <c r="P547" t="str">
        <f t="shared" si="25"/>
        <v>Liberica</v>
      </c>
      <c r="Q547" t="str">
        <f t="shared" si="26"/>
        <v>Dark</v>
      </c>
      <c r="R547" t="str">
        <f>_xlfn.XLOOKUP(tbl_orders[[#This Row],[Customer ID]],'Customer Data'!$A$1:$A$1001,'Customer Data'!$H$1:$H$1001,,0)</f>
        <v>No</v>
      </c>
    </row>
    <row r="548" spans="1:18" x14ac:dyDescent="0.2">
      <c r="A548" s="2" t="s">
        <v>2545</v>
      </c>
      <c r="B548" s="2" t="str">
        <f>TEXT(tbl_orders[[#This Row],[Order Date]],"mmm")</f>
        <v>Oct</v>
      </c>
      <c r="C548" s="2" t="str">
        <f>TEXT(tbl_orders[[#This Row],[Order Date]],"yyyy")</f>
        <v>2020</v>
      </c>
      <c r="D548" s="3">
        <v>44127</v>
      </c>
      <c r="E548" s="2" t="s">
        <v>2546</v>
      </c>
      <c r="F548" t="s">
        <v>4312</v>
      </c>
      <c r="G548" s="2">
        <v>3</v>
      </c>
      <c r="H548" s="2" t="str">
        <f>_xlfn.XLOOKUP(E548,'Customer Data'!$A$1:$A$1001,'Customer Data'!$B$1:$B$1001,,0)</f>
        <v>Dom Milella</v>
      </c>
      <c r="I548" s="2" t="str">
        <f>IF(_xlfn.XLOOKUP(E548,'Customer Data'!$A$1:$A$1001,'Customer Data'!$C$1:$C$1001,,0)=0,"",_xlfn.XLOOKUP(E548,'Customer Data'!$A$1:$A$1001,'Customer Data'!$C$1:$C$1001,,0))</f>
        <v/>
      </c>
      <c r="J548" s="2" t="str">
        <f>_xlfn.XLOOKUP(E548,'Customer Data'!$A$1:$A$1001,'Customer Data'!$F$1:$F$1001,,0)</f>
        <v>Brazil</v>
      </c>
      <c r="K548" t="str">
        <f>INDEX('Product Data'!$A$1:$G$49,MATCH('Order Data'!$F548,'Product Data'!$A$1:$A$49,0),MATCH('Order Data'!K$1,'Product Data'!$A$1:$G$1,0))</f>
        <v>Exc</v>
      </c>
      <c r="L548" t="str">
        <f>INDEX('Product Data'!$A$1:$G$49,MATCH('Order Data'!$F548,'Product Data'!$A$1:$A$49,0),MATCH('Order Data'!L$1,'Product Data'!$A$1:$G$1,0))</f>
        <v>D</v>
      </c>
      <c r="M548" s="4">
        <f>INDEX('Product Data'!$A$1:$G$49,MATCH('Order Data'!$F548,'Product Data'!$A$1:$A$49,0),MATCH('Order Data'!M$1,'Product Data'!$A$1:$G$1,0))</f>
        <v>2.5</v>
      </c>
      <c r="N548" s="5">
        <f>INDEX('Product Data'!$A$1:$G$49,MATCH('Order Data'!$F548,'Product Data'!$A$1:$A$49,0),MATCH('Order Data'!N$1,'Product Data'!$A$1:$G$1,0))</f>
        <v>27.945</v>
      </c>
      <c r="O548" s="5">
        <f t="shared" si="24"/>
        <v>83.835000000000008</v>
      </c>
      <c r="P548" t="str">
        <f t="shared" si="25"/>
        <v>Excelsa</v>
      </c>
      <c r="Q548" t="str">
        <f t="shared" si="26"/>
        <v>Dark</v>
      </c>
      <c r="R548" t="str">
        <f>_xlfn.XLOOKUP(tbl_orders[[#This Row],[Customer ID]],'Customer Data'!$A$1:$A$1001,'Customer Data'!$H$1:$H$1001,,0)</f>
        <v>No</v>
      </c>
    </row>
    <row r="549" spans="1:18" x14ac:dyDescent="0.2">
      <c r="A549" s="2" t="s">
        <v>2548</v>
      </c>
      <c r="B549" s="2" t="str">
        <f>TEXT(tbl_orders[[#This Row],[Order Date]],"mmm")</f>
        <v>Mar</v>
      </c>
      <c r="C549" s="2" t="str">
        <f>TEXT(tbl_orders[[#This Row],[Order Date]],"yyyy")</f>
        <v>2021</v>
      </c>
      <c r="D549" s="3">
        <v>44265</v>
      </c>
      <c r="E549" s="2" t="s">
        <v>2556</v>
      </c>
      <c r="F549" t="s">
        <v>4305</v>
      </c>
      <c r="G549" s="2">
        <v>3</v>
      </c>
      <c r="H549" s="2" t="str">
        <f>_xlfn.XLOOKUP(E549,'Customer Data'!$A$1:$A$1001,'Customer Data'!$B$1:$B$1001,,0)</f>
        <v>Wilek Lightollers</v>
      </c>
      <c r="I549" s="2" t="str">
        <f>IF(_xlfn.XLOOKUP(E549,'Customer Data'!$A$1:$A$1001,'Customer Data'!$C$1:$C$1001,,0)=0,"",_xlfn.XLOOKUP(E549,'Customer Data'!$A$1:$A$1001,'Customer Data'!$C$1:$C$1001,,0))</f>
        <v>wlightollersf9@baidu.com</v>
      </c>
      <c r="J549" s="2" t="str">
        <f>_xlfn.XLOOKUP(E549,'Customer Data'!$A$1:$A$1001,'Customer Data'!$F$1:$F$1001,,0)</f>
        <v>Brazil</v>
      </c>
      <c r="K549" t="str">
        <f>INDEX('Product Data'!$A$1:$G$49,MATCH('Order Data'!$F549,'Product Data'!$A$1:$A$49,0),MATCH('Order Data'!K$1,'Product Data'!$A$1:$G$1,0))</f>
        <v>Rob</v>
      </c>
      <c r="L549" t="str">
        <f>INDEX('Product Data'!$A$1:$G$49,MATCH('Order Data'!$F549,'Product Data'!$A$1:$A$49,0),MATCH('Order Data'!L$1,'Product Data'!$A$1:$G$1,0))</f>
        <v>L</v>
      </c>
      <c r="M549" s="4">
        <f>INDEX('Product Data'!$A$1:$G$49,MATCH('Order Data'!$F549,'Product Data'!$A$1:$A$49,0),MATCH('Order Data'!M$1,'Product Data'!$A$1:$G$1,0))</f>
        <v>0.2</v>
      </c>
      <c r="N549" s="5">
        <f>INDEX('Product Data'!$A$1:$G$49,MATCH('Order Data'!$F549,'Product Data'!$A$1:$A$49,0),MATCH('Order Data'!N$1,'Product Data'!$A$1:$G$1,0))</f>
        <v>3.5849999999999995</v>
      </c>
      <c r="O549" s="5">
        <f t="shared" si="24"/>
        <v>10.754999999999999</v>
      </c>
      <c r="P549" t="str">
        <f t="shared" si="25"/>
        <v>Robusta</v>
      </c>
      <c r="Q549" t="str">
        <f t="shared" si="26"/>
        <v>Light</v>
      </c>
      <c r="R549" t="str">
        <f>_xlfn.XLOOKUP(tbl_orders[[#This Row],[Customer ID]],'Customer Data'!$A$1:$A$1001,'Customer Data'!$H$1:$H$1001,,0)</f>
        <v>Yes</v>
      </c>
    </row>
    <row r="550" spans="1:18" x14ac:dyDescent="0.2">
      <c r="A550" s="2" t="s">
        <v>2551</v>
      </c>
      <c r="B550" s="2" t="str">
        <f>TEXT(tbl_orders[[#This Row],[Order Date]],"mmm")</f>
        <v>Jul</v>
      </c>
      <c r="C550" s="2" t="str">
        <f>TEXT(tbl_orders[[#This Row],[Order Date]],"yyyy")</f>
        <v>2021</v>
      </c>
      <c r="D550" s="3">
        <v>44384</v>
      </c>
      <c r="E550" s="2" t="s">
        <v>2552</v>
      </c>
      <c r="F550" t="s">
        <v>4311</v>
      </c>
      <c r="G550" s="2">
        <v>3</v>
      </c>
      <c r="H550" s="2" t="str">
        <f>_xlfn.XLOOKUP(E550,'Customer Data'!$A$1:$A$1001,'Customer Data'!$B$1:$B$1001,,0)</f>
        <v>Bette-ann Munden</v>
      </c>
      <c r="I550" s="2" t="str">
        <f>IF(_xlfn.XLOOKUP(E550,'Customer Data'!$A$1:$A$1001,'Customer Data'!$C$1:$C$1001,,0)=0,"",_xlfn.XLOOKUP(E550,'Customer Data'!$A$1:$A$1001,'Customer Data'!$C$1:$C$1001,,0))</f>
        <v>bmundenf8@elpais.com</v>
      </c>
      <c r="J550" s="2" t="str">
        <f>_xlfn.XLOOKUP(E550,'Customer Data'!$A$1:$A$1001,'Customer Data'!$F$1:$F$1001,,0)</f>
        <v>United States</v>
      </c>
      <c r="K550" t="str">
        <f>INDEX('Product Data'!$A$1:$G$49,MATCH('Order Data'!$F550,'Product Data'!$A$1:$A$49,0),MATCH('Order Data'!K$1,'Product Data'!$A$1:$G$1,0))</f>
        <v>Exc</v>
      </c>
      <c r="L550" t="str">
        <f>INDEX('Product Data'!$A$1:$G$49,MATCH('Order Data'!$F550,'Product Data'!$A$1:$A$49,0),MATCH('Order Data'!L$1,'Product Data'!$A$1:$G$1,0))</f>
        <v>L</v>
      </c>
      <c r="M550" s="4">
        <f>INDEX('Product Data'!$A$1:$G$49,MATCH('Order Data'!$F550,'Product Data'!$A$1:$A$49,0),MATCH('Order Data'!M$1,'Product Data'!$A$1:$G$1,0))</f>
        <v>0.2</v>
      </c>
      <c r="N550" s="5">
        <f>INDEX('Product Data'!$A$1:$G$49,MATCH('Order Data'!$F550,'Product Data'!$A$1:$A$49,0),MATCH('Order Data'!N$1,'Product Data'!$A$1:$G$1,0))</f>
        <v>4.4550000000000001</v>
      </c>
      <c r="O550" s="5">
        <f t="shared" si="24"/>
        <v>13.365</v>
      </c>
      <c r="P550" t="str">
        <f t="shared" si="25"/>
        <v>Excelsa</v>
      </c>
      <c r="Q550" t="str">
        <f t="shared" si="26"/>
        <v>Light</v>
      </c>
      <c r="R550" t="str">
        <f>_xlfn.XLOOKUP(tbl_orders[[#This Row],[Customer ID]],'Customer Data'!$A$1:$A$1001,'Customer Data'!$H$1:$H$1001,,0)</f>
        <v>Yes</v>
      </c>
    </row>
    <row r="551" spans="1:18" x14ac:dyDescent="0.2">
      <c r="A551" s="2" t="s">
        <v>2555</v>
      </c>
      <c r="B551" s="2" t="str">
        <f>TEXT(tbl_orders[[#This Row],[Order Date]],"mmm")</f>
        <v>Feb</v>
      </c>
      <c r="C551" s="2" t="str">
        <f>TEXT(tbl_orders[[#This Row],[Order Date]],"yyyy")</f>
        <v>2021</v>
      </c>
      <c r="D551" s="3">
        <v>44232</v>
      </c>
      <c r="E551" s="2" t="s">
        <v>2556</v>
      </c>
      <c r="F551" t="s">
        <v>4311</v>
      </c>
      <c r="G551" s="2">
        <v>4</v>
      </c>
      <c r="H551" s="2" t="str">
        <f>_xlfn.XLOOKUP(E551,'Customer Data'!$A$1:$A$1001,'Customer Data'!$B$1:$B$1001,,0)</f>
        <v>Wilek Lightollers</v>
      </c>
      <c r="I551" s="2" t="str">
        <f>IF(_xlfn.XLOOKUP(E551,'Customer Data'!$A$1:$A$1001,'Customer Data'!$C$1:$C$1001,,0)=0,"",_xlfn.XLOOKUP(E551,'Customer Data'!$A$1:$A$1001,'Customer Data'!$C$1:$C$1001,,0))</f>
        <v>wlightollersf9@baidu.com</v>
      </c>
      <c r="J551" s="2" t="str">
        <f>_xlfn.XLOOKUP(E551,'Customer Data'!$A$1:$A$1001,'Customer Data'!$F$1:$F$1001,,0)</f>
        <v>Brazil</v>
      </c>
      <c r="K551" t="str">
        <f>INDEX('Product Data'!$A$1:$G$49,MATCH('Order Data'!$F551,'Product Data'!$A$1:$A$49,0),MATCH('Order Data'!K$1,'Product Data'!$A$1:$G$1,0))</f>
        <v>Exc</v>
      </c>
      <c r="L551" t="str">
        <f>INDEX('Product Data'!$A$1:$G$49,MATCH('Order Data'!$F551,'Product Data'!$A$1:$A$49,0),MATCH('Order Data'!L$1,'Product Data'!$A$1:$G$1,0))</f>
        <v>L</v>
      </c>
      <c r="M551" s="4">
        <f>INDEX('Product Data'!$A$1:$G$49,MATCH('Order Data'!$F551,'Product Data'!$A$1:$A$49,0),MATCH('Order Data'!M$1,'Product Data'!$A$1:$G$1,0))</f>
        <v>0.2</v>
      </c>
      <c r="N551" s="5">
        <f>INDEX('Product Data'!$A$1:$G$49,MATCH('Order Data'!$F551,'Product Data'!$A$1:$A$49,0),MATCH('Order Data'!N$1,'Product Data'!$A$1:$G$1,0))</f>
        <v>4.4550000000000001</v>
      </c>
      <c r="O551" s="5">
        <f t="shared" si="24"/>
        <v>17.82</v>
      </c>
      <c r="P551" t="str">
        <f t="shared" si="25"/>
        <v>Excelsa</v>
      </c>
      <c r="Q551" t="str">
        <f t="shared" si="26"/>
        <v>Light</v>
      </c>
      <c r="R551" t="str">
        <f>_xlfn.XLOOKUP(tbl_orders[[#This Row],[Customer ID]],'Customer Data'!$A$1:$A$1001,'Customer Data'!$H$1:$H$1001,,0)</f>
        <v>Yes</v>
      </c>
    </row>
    <row r="552" spans="1:18" x14ac:dyDescent="0.2">
      <c r="A552" s="2" t="s">
        <v>2559</v>
      </c>
      <c r="B552" s="2" t="str">
        <f>TEXT(tbl_orders[[#This Row],[Order Date]],"mmm")</f>
        <v>Dec</v>
      </c>
      <c r="C552" s="2" t="str">
        <f>TEXT(tbl_orders[[#This Row],[Order Date]],"yyyy")</f>
        <v>2020</v>
      </c>
      <c r="D552" s="3">
        <v>44176</v>
      </c>
      <c r="E552" s="2" t="s">
        <v>2560</v>
      </c>
      <c r="F552" t="s">
        <v>4277</v>
      </c>
      <c r="G552" s="2">
        <v>6</v>
      </c>
      <c r="H552" s="2" t="str">
        <f>_xlfn.XLOOKUP(E552,'Customer Data'!$A$1:$A$1001,'Customer Data'!$B$1:$B$1001,,0)</f>
        <v>Nick Brakespear</v>
      </c>
      <c r="I552" s="2" t="str">
        <f>IF(_xlfn.XLOOKUP(E552,'Customer Data'!$A$1:$A$1001,'Customer Data'!$C$1:$C$1001,,0)=0,"",_xlfn.XLOOKUP(E552,'Customer Data'!$A$1:$A$1001,'Customer Data'!$C$1:$C$1001,,0))</f>
        <v>nbrakespearfa@rediff.com</v>
      </c>
      <c r="J552" s="2" t="str">
        <f>_xlfn.XLOOKUP(E552,'Customer Data'!$A$1:$A$1001,'Customer Data'!$F$1:$F$1001,,0)</f>
        <v>United States</v>
      </c>
      <c r="K552" t="str">
        <f>INDEX('Product Data'!$A$1:$G$49,MATCH('Order Data'!$F552,'Product Data'!$A$1:$A$49,0),MATCH('Order Data'!K$1,'Product Data'!$A$1:$G$1,0))</f>
        <v>Lib</v>
      </c>
      <c r="L552" t="str">
        <f>INDEX('Product Data'!$A$1:$G$49,MATCH('Order Data'!$F552,'Product Data'!$A$1:$A$49,0),MATCH('Order Data'!L$1,'Product Data'!$A$1:$G$1,0))</f>
        <v>D</v>
      </c>
      <c r="M552" s="4">
        <f>INDEX('Product Data'!$A$1:$G$49,MATCH('Order Data'!$F552,'Product Data'!$A$1:$A$49,0),MATCH('Order Data'!M$1,'Product Data'!$A$1:$G$1,0))</f>
        <v>0.2</v>
      </c>
      <c r="N552" s="5">
        <f>INDEX('Product Data'!$A$1:$G$49,MATCH('Order Data'!$F552,'Product Data'!$A$1:$A$49,0),MATCH('Order Data'!N$1,'Product Data'!$A$1:$G$1,0))</f>
        <v>3.8849999999999998</v>
      </c>
      <c r="O552" s="5">
        <f t="shared" si="24"/>
        <v>23.31</v>
      </c>
      <c r="P552" t="str">
        <f t="shared" si="25"/>
        <v>Liberica</v>
      </c>
      <c r="Q552" t="str">
        <f t="shared" si="26"/>
        <v>Dark</v>
      </c>
      <c r="R552" t="str">
        <f>_xlfn.XLOOKUP(tbl_orders[[#This Row],[Customer ID]],'Customer Data'!$A$1:$A$1001,'Customer Data'!$H$1:$H$1001,,0)</f>
        <v>Yes</v>
      </c>
    </row>
    <row r="553" spans="1:18" x14ac:dyDescent="0.2">
      <c r="A553" s="2" t="s">
        <v>2563</v>
      </c>
      <c r="B553" s="2" t="str">
        <f>TEXT(tbl_orders[[#This Row],[Order Date]],"mmm")</f>
        <v>May</v>
      </c>
      <c r="C553" s="2" t="str">
        <f>TEXT(tbl_orders[[#This Row],[Order Date]],"yyyy")</f>
        <v>2022</v>
      </c>
      <c r="D553" s="3">
        <v>44694</v>
      </c>
      <c r="E553" s="2" t="s">
        <v>2564</v>
      </c>
      <c r="F553" t="s">
        <v>4280</v>
      </c>
      <c r="G553" s="2">
        <v>2</v>
      </c>
      <c r="H553" s="2" t="str">
        <f>_xlfn.XLOOKUP(E553,'Customer Data'!$A$1:$A$1001,'Customer Data'!$B$1:$B$1001,,0)</f>
        <v>Malynda Glawsop</v>
      </c>
      <c r="I553" s="2" t="str">
        <f>IF(_xlfn.XLOOKUP(E553,'Customer Data'!$A$1:$A$1001,'Customer Data'!$C$1:$C$1001,,0)=0,"",_xlfn.XLOOKUP(E553,'Customer Data'!$A$1:$A$1001,'Customer Data'!$C$1:$C$1001,,0))</f>
        <v>mglawsopfb@reverbnation.com</v>
      </c>
      <c r="J553" s="2" t="str">
        <f>_xlfn.XLOOKUP(E553,'Customer Data'!$A$1:$A$1001,'Customer Data'!$F$1:$F$1001,,0)</f>
        <v>China</v>
      </c>
      <c r="K553" t="str">
        <f>INDEX('Product Data'!$A$1:$G$49,MATCH('Order Data'!$F553,'Product Data'!$A$1:$A$49,0),MATCH('Order Data'!K$1,'Product Data'!$A$1:$G$1,0))</f>
        <v>Exc</v>
      </c>
      <c r="L553" t="str">
        <f>INDEX('Product Data'!$A$1:$G$49,MATCH('Order Data'!$F553,'Product Data'!$A$1:$A$49,0),MATCH('Order Data'!L$1,'Product Data'!$A$1:$G$1,0))</f>
        <v>D</v>
      </c>
      <c r="M553" s="4">
        <f>INDEX('Product Data'!$A$1:$G$49,MATCH('Order Data'!$F553,'Product Data'!$A$1:$A$49,0),MATCH('Order Data'!M$1,'Product Data'!$A$1:$G$1,0))</f>
        <v>0.2</v>
      </c>
      <c r="N553" s="5">
        <f>INDEX('Product Data'!$A$1:$G$49,MATCH('Order Data'!$F553,'Product Data'!$A$1:$A$49,0),MATCH('Order Data'!N$1,'Product Data'!$A$1:$G$1,0))</f>
        <v>3.645</v>
      </c>
      <c r="O553" s="5">
        <f t="shared" si="24"/>
        <v>7.29</v>
      </c>
      <c r="P553" t="str">
        <f t="shared" si="25"/>
        <v>Excelsa</v>
      </c>
      <c r="Q553" t="str">
        <f t="shared" si="26"/>
        <v>Dark</v>
      </c>
      <c r="R553" t="str">
        <f>_xlfn.XLOOKUP(tbl_orders[[#This Row],[Customer ID]],'Customer Data'!$A$1:$A$1001,'Customer Data'!$H$1:$H$1001,,0)</f>
        <v>No</v>
      </c>
    </row>
    <row r="554" spans="1:18" x14ac:dyDescent="0.2">
      <c r="A554" s="2" t="s">
        <v>2567</v>
      </c>
      <c r="B554" s="2" t="str">
        <f>TEXT(tbl_orders[[#This Row],[Order Date]],"mmm")</f>
        <v>Oct</v>
      </c>
      <c r="C554" s="2" t="str">
        <f>TEXT(tbl_orders[[#This Row],[Order Date]],"yyyy")</f>
        <v>2019</v>
      </c>
      <c r="D554" s="3">
        <v>43761</v>
      </c>
      <c r="E554" s="2" t="s">
        <v>2568</v>
      </c>
      <c r="F554" t="s">
        <v>4311</v>
      </c>
      <c r="G554" s="2">
        <v>4</v>
      </c>
      <c r="H554" s="2" t="str">
        <f>_xlfn.XLOOKUP(E554,'Customer Data'!$A$1:$A$1001,'Customer Data'!$B$1:$B$1001,,0)</f>
        <v>Granville Alberts</v>
      </c>
      <c r="I554" s="2" t="str">
        <f>IF(_xlfn.XLOOKUP(E554,'Customer Data'!$A$1:$A$1001,'Customer Data'!$C$1:$C$1001,,0)=0,"",_xlfn.XLOOKUP(E554,'Customer Data'!$A$1:$A$1001,'Customer Data'!$C$1:$C$1001,,0))</f>
        <v>galbertsfc@etsy.com</v>
      </c>
      <c r="J554" s="2" t="str">
        <f>_xlfn.XLOOKUP(E554,'Customer Data'!$A$1:$A$1001,'Customer Data'!$F$1:$F$1001,,0)</f>
        <v>China</v>
      </c>
      <c r="K554" t="str">
        <f>INDEX('Product Data'!$A$1:$G$49,MATCH('Order Data'!$F554,'Product Data'!$A$1:$A$49,0),MATCH('Order Data'!K$1,'Product Data'!$A$1:$G$1,0))</f>
        <v>Exc</v>
      </c>
      <c r="L554" t="str">
        <f>INDEX('Product Data'!$A$1:$G$49,MATCH('Order Data'!$F554,'Product Data'!$A$1:$A$49,0),MATCH('Order Data'!L$1,'Product Data'!$A$1:$G$1,0))</f>
        <v>L</v>
      </c>
      <c r="M554" s="4">
        <f>INDEX('Product Data'!$A$1:$G$49,MATCH('Order Data'!$F554,'Product Data'!$A$1:$A$49,0),MATCH('Order Data'!M$1,'Product Data'!$A$1:$G$1,0))</f>
        <v>0.2</v>
      </c>
      <c r="N554" s="5">
        <f>INDEX('Product Data'!$A$1:$G$49,MATCH('Order Data'!$F554,'Product Data'!$A$1:$A$49,0),MATCH('Order Data'!N$1,'Product Data'!$A$1:$G$1,0))</f>
        <v>4.4550000000000001</v>
      </c>
      <c r="O554" s="5">
        <f t="shared" si="24"/>
        <v>17.82</v>
      </c>
      <c r="P554" t="str">
        <f t="shared" si="25"/>
        <v>Excelsa</v>
      </c>
      <c r="Q554" t="str">
        <f t="shared" si="26"/>
        <v>Light</v>
      </c>
      <c r="R554" t="str">
        <f>_xlfn.XLOOKUP(tbl_orders[[#This Row],[Customer ID]],'Customer Data'!$A$1:$A$1001,'Customer Data'!$H$1:$H$1001,,0)</f>
        <v>Yes</v>
      </c>
    </row>
    <row r="555" spans="1:18" x14ac:dyDescent="0.2">
      <c r="A555" s="2" t="s">
        <v>2571</v>
      </c>
      <c r="B555" s="2" t="str">
        <f>TEXT(tbl_orders[[#This Row],[Order Date]],"mmm")</f>
        <v>Sep</v>
      </c>
      <c r="C555" s="2" t="str">
        <f>TEXT(tbl_orders[[#This Row],[Order Date]],"yyyy")</f>
        <v>2020</v>
      </c>
      <c r="D555" s="3">
        <v>44085</v>
      </c>
      <c r="E555" s="2" t="s">
        <v>2572</v>
      </c>
      <c r="F555" t="s">
        <v>4268</v>
      </c>
      <c r="G555" s="2">
        <v>5</v>
      </c>
      <c r="H555" s="2" t="str">
        <f>_xlfn.XLOOKUP(E555,'Customer Data'!$A$1:$A$1001,'Customer Data'!$B$1:$B$1001,,0)</f>
        <v>Vasily Polglase</v>
      </c>
      <c r="I555" s="2" t="str">
        <f>IF(_xlfn.XLOOKUP(E555,'Customer Data'!$A$1:$A$1001,'Customer Data'!$C$1:$C$1001,,0)=0,"",_xlfn.XLOOKUP(E555,'Customer Data'!$A$1:$A$1001,'Customer Data'!$C$1:$C$1001,,0))</f>
        <v>vpolglasefd@about.me</v>
      </c>
      <c r="J555" s="2" t="str">
        <f>_xlfn.XLOOKUP(E555,'Customer Data'!$A$1:$A$1001,'Customer Data'!$F$1:$F$1001,,0)</f>
        <v>United States</v>
      </c>
      <c r="K555" t="str">
        <f>INDEX('Product Data'!$A$1:$G$49,MATCH('Order Data'!$F555,'Product Data'!$A$1:$A$49,0),MATCH('Order Data'!K$1,'Product Data'!$A$1:$G$1,0))</f>
        <v>Exc</v>
      </c>
      <c r="L555" t="str">
        <f>INDEX('Product Data'!$A$1:$G$49,MATCH('Order Data'!$F555,'Product Data'!$A$1:$A$49,0),MATCH('Order Data'!L$1,'Product Data'!$A$1:$G$1,0))</f>
        <v>M</v>
      </c>
      <c r="M555" s="4">
        <f>INDEX('Product Data'!$A$1:$G$49,MATCH('Order Data'!$F555,'Product Data'!$A$1:$A$49,0),MATCH('Order Data'!M$1,'Product Data'!$A$1:$G$1,0))</f>
        <v>1</v>
      </c>
      <c r="N555" s="5">
        <f>INDEX('Product Data'!$A$1:$G$49,MATCH('Order Data'!$F555,'Product Data'!$A$1:$A$49,0),MATCH('Order Data'!N$1,'Product Data'!$A$1:$G$1,0))</f>
        <v>13.75</v>
      </c>
      <c r="O555" s="5">
        <f t="shared" si="24"/>
        <v>68.75</v>
      </c>
      <c r="P555" t="str">
        <f t="shared" si="25"/>
        <v>Excelsa</v>
      </c>
      <c r="Q555" t="str">
        <f t="shared" si="26"/>
        <v>Medium</v>
      </c>
      <c r="R555" t="str">
        <f>_xlfn.XLOOKUP(tbl_orders[[#This Row],[Customer ID]],'Customer Data'!$A$1:$A$1001,'Customer Data'!$H$1:$H$1001,,0)</f>
        <v>No</v>
      </c>
    </row>
    <row r="556" spans="1:18" x14ac:dyDescent="0.2">
      <c r="A556" s="2" t="s">
        <v>2575</v>
      </c>
      <c r="B556" s="2" t="str">
        <f>TEXT(tbl_orders[[#This Row],[Order Date]],"mmm")</f>
        <v>Sep</v>
      </c>
      <c r="C556" s="2" t="str">
        <f>TEXT(tbl_orders[[#This Row],[Order Date]],"yyyy")</f>
        <v>2019</v>
      </c>
      <c r="D556" s="3">
        <v>43737</v>
      </c>
      <c r="E556" s="2" t="s">
        <v>2576</v>
      </c>
      <c r="F556" t="s">
        <v>4269</v>
      </c>
      <c r="G556" s="2">
        <v>2</v>
      </c>
      <c r="H556" s="2" t="str">
        <f>_xlfn.XLOOKUP(E556,'Customer Data'!$A$1:$A$1001,'Customer Data'!$B$1:$B$1001,,0)</f>
        <v>Madelaine Sharples</v>
      </c>
      <c r="I556" s="2" t="str">
        <f>IF(_xlfn.XLOOKUP(E556,'Customer Data'!$A$1:$A$1001,'Customer Data'!$C$1:$C$1001,,0)=0,"",_xlfn.XLOOKUP(E556,'Customer Data'!$A$1:$A$1001,'Customer Data'!$C$1:$C$1001,,0))</f>
        <v/>
      </c>
      <c r="J556" s="2" t="str">
        <f>_xlfn.XLOOKUP(E556,'Customer Data'!$A$1:$A$1001,'Customer Data'!$F$1:$F$1001,,0)</f>
        <v>China</v>
      </c>
      <c r="K556" t="str">
        <f>INDEX('Product Data'!$A$1:$G$49,MATCH('Order Data'!$F556,'Product Data'!$A$1:$A$49,0),MATCH('Order Data'!K$1,'Product Data'!$A$1:$G$1,0))</f>
        <v>Rob</v>
      </c>
      <c r="L556" t="str">
        <f>INDEX('Product Data'!$A$1:$G$49,MATCH('Order Data'!$F556,'Product Data'!$A$1:$A$49,0),MATCH('Order Data'!L$1,'Product Data'!$A$1:$G$1,0))</f>
        <v>L</v>
      </c>
      <c r="M556" s="4">
        <f>INDEX('Product Data'!$A$1:$G$49,MATCH('Order Data'!$F556,'Product Data'!$A$1:$A$49,0),MATCH('Order Data'!M$1,'Product Data'!$A$1:$G$1,0))</f>
        <v>2.5</v>
      </c>
      <c r="N556" s="5">
        <f>INDEX('Product Data'!$A$1:$G$49,MATCH('Order Data'!$F556,'Product Data'!$A$1:$A$49,0),MATCH('Order Data'!N$1,'Product Data'!$A$1:$G$1,0))</f>
        <v>27.484999999999996</v>
      </c>
      <c r="O556" s="5">
        <f t="shared" si="24"/>
        <v>54.969999999999992</v>
      </c>
      <c r="P556" t="str">
        <f t="shared" si="25"/>
        <v>Robusta</v>
      </c>
      <c r="Q556" t="str">
        <f t="shared" si="26"/>
        <v>Light</v>
      </c>
      <c r="R556" t="str">
        <f>_xlfn.XLOOKUP(tbl_orders[[#This Row],[Customer ID]],'Customer Data'!$A$1:$A$1001,'Customer Data'!$H$1:$H$1001,,0)</f>
        <v>Yes</v>
      </c>
    </row>
    <row r="557" spans="1:18" x14ac:dyDescent="0.2">
      <c r="A557" s="2" t="s">
        <v>2578</v>
      </c>
      <c r="B557" s="2" t="str">
        <f>TEXT(tbl_orders[[#This Row],[Order Date]],"mmm")</f>
        <v>Mar</v>
      </c>
      <c r="C557" s="2" t="str">
        <f>TEXT(tbl_orders[[#This Row],[Order Date]],"yyyy")</f>
        <v>2021</v>
      </c>
      <c r="D557" s="3">
        <v>44258</v>
      </c>
      <c r="E557" s="2" t="s">
        <v>2579</v>
      </c>
      <c r="F557" t="s">
        <v>4268</v>
      </c>
      <c r="G557" s="2">
        <v>6</v>
      </c>
      <c r="H557" s="2" t="str">
        <f>_xlfn.XLOOKUP(E557,'Customer Data'!$A$1:$A$1001,'Customer Data'!$B$1:$B$1001,,0)</f>
        <v>Sigfrid Busch</v>
      </c>
      <c r="I557" s="2" t="str">
        <f>IF(_xlfn.XLOOKUP(E557,'Customer Data'!$A$1:$A$1001,'Customer Data'!$C$1:$C$1001,,0)=0,"",_xlfn.XLOOKUP(E557,'Customer Data'!$A$1:$A$1001,'Customer Data'!$C$1:$C$1001,,0))</f>
        <v>sbuschff@so-net.ne.jp</v>
      </c>
      <c r="J557" s="2" t="str">
        <f>_xlfn.XLOOKUP(E557,'Customer Data'!$A$1:$A$1001,'Customer Data'!$F$1:$F$1001,,0)</f>
        <v>Brazil</v>
      </c>
      <c r="K557" t="str">
        <f>INDEX('Product Data'!$A$1:$G$49,MATCH('Order Data'!$F557,'Product Data'!$A$1:$A$49,0),MATCH('Order Data'!K$1,'Product Data'!$A$1:$G$1,0))</f>
        <v>Exc</v>
      </c>
      <c r="L557" t="str">
        <f>INDEX('Product Data'!$A$1:$G$49,MATCH('Order Data'!$F557,'Product Data'!$A$1:$A$49,0),MATCH('Order Data'!L$1,'Product Data'!$A$1:$G$1,0))</f>
        <v>M</v>
      </c>
      <c r="M557" s="4">
        <f>INDEX('Product Data'!$A$1:$G$49,MATCH('Order Data'!$F557,'Product Data'!$A$1:$A$49,0),MATCH('Order Data'!M$1,'Product Data'!$A$1:$G$1,0))</f>
        <v>1</v>
      </c>
      <c r="N557" s="5">
        <f>INDEX('Product Data'!$A$1:$G$49,MATCH('Order Data'!$F557,'Product Data'!$A$1:$A$49,0),MATCH('Order Data'!N$1,'Product Data'!$A$1:$G$1,0))</f>
        <v>13.75</v>
      </c>
      <c r="O557" s="5">
        <f t="shared" si="24"/>
        <v>82.5</v>
      </c>
      <c r="P557" t="str">
        <f t="shared" si="25"/>
        <v>Excelsa</v>
      </c>
      <c r="Q557" t="str">
        <f t="shared" si="26"/>
        <v>Medium</v>
      </c>
      <c r="R557" t="str">
        <f>_xlfn.XLOOKUP(tbl_orders[[#This Row],[Customer ID]],'Customer Data'!$A$1:$A$1001,'Customer Data'!$H$1:$H$1001,,0)</f>
        <v>No</v>
      </c>
    </row>
    <row r="558" spans="1:18" x14ac:dyDescent="0.2">
      <c r="A558" s="2" t="s">
        <v>2582</v>
      </c>
      <c r="B558" s="2" t="str">
        <f>TEXT(tbl_orders[[#This Row],[Order Date]],"mmm")</f>
        <v>Nov</v>
      </c>
      <c r="C558" s="2" t="str">
        <f>TEXT(tbl_orders[[#This Row],[Order Date]],"yyyy")</f>
        <v>2021</v>
      </c>
      <c r="D558" s="3">
        <v>44523</v>
      </c>
      <c r="E558" s="2" t="s">
        <v>2583</v>
      </c>
      <c r="F558" t="s">
        <v>4286</v>
      </c>
      <c r="G558" s="2">
        <v>2</v>
      </c>
      <c r="H558" s="2" t="str">
        <f>_xlfn.XLOOKUP(E558,'Customer Data'!$A$1:$A$1001,'Customer Data'!$B$1:$B$1001,,0)</f>
        <v>Cissiee Raisbeck</v>
      </c>
      <c r="I558" s="2" t="str">
        <f>IF(_xlfn.XLOOKUP(E558,'Customer Data'!$A$1:$A$1001,'Customer Data'!$C$1:$C$1001,,0)=0,"",_xlfn.XLOOKUP(E558,'Customer Data'!$A$1:$A$1001,'Customer Data'!$C$1:$C$1001,,0))</f>
        <v>craisbeckfg@webnode.com</v>
      </c>
      <c r="J558" s="2" t="str">
        <f>_xlfn.XLOOKUP(E558,'Customer Data'!$A$1:$A$1001,'Customer Data'!$F$1:$F$1001,,0)</f>
        <v>United States</v>
      </c>
      <c r="K558" t="str">
        <f>INDEX('Product Data'!$A$1:$G$49,MATCH('Order Data'!$F558,'Product Data'!$A$1:$A$49,0),MATCH('Order Data'!K$1,'Product Data'!$A$1:$G$1,0))</f>
        <v>Lib</v>
      </c>
      <c r="L558" t="str">
        <f>INDEX('Product Data'!$A$1:$G$49,MATCH('Order Data'!$F558,'Product Data'!$A$1:$A$49,0),MATCH('Order Data'!L$1,'Product Data'!$A$1:$G$1,0))</f>
        <v>M</v>
      </c>
      <c r="M558" s="4">
        <f>INDEX('Product Data'!$A$1:$G$49,MATCH('Order Data'!$F558,'Product Data'!$A$1:$A$49,0),MATCH('Order Data'!M$1,'Product Data'!$A$1:$G$1,0))</f>
        <v>0.2</v>
      </c>
      <c r="N558" s="5">
        <f>INDEX('Product Data'!$A$1:$G$49,MATCH('Order Data'!$F558,'Product Data'!$A$1:$A$49,0),MATCH('Order Data'!N$1,'Product Data'!$A$1:$G$1,0))</f>
        <v>4.3650000000000002</v>
      </c>
      <c r="O558" s="5">
        <f t="shared" si="24"/>
        <v>8.73</v>
      </c>
      <c r="P558" t="str">
        <f t="shared" si="25"/>
        <v>Liberica</v>
      </c>
      <c r="Q558" t="str">
        <f t="shared" si="26"/>
        <v>Medium</v>
      </c>
      <c r="R558" t="str">
        <f>_xlfn.XLOOKUP(tbl_orders[[#This Row],[Customer ID]],'Customer Data'!$A$1:$A$1001,'Customer Data'!$H$1:$H$1001,,0)</f>
        <v>Yes</v>
      </c>
    </row>
    <row r="559" spans="1:18" x14ac:dyDescent="0.2">
      <c r="A559" s="2" t="s">
        <v>2586</v>
      </c>
      <c r="B559" s="2" t="str">
        <f>TEXT(tbl_orders[[#This Row],[Order Date]],"mmm")</f>
        <v>Nov</v>
      </c>
      <c r="C559" s="2" t="str">
        <f>TEXT(tbl_orders[[#This Row],[Order Date]],"yyyy")</f>
        <v>2021</v>
      </c>
      <c r="D559" s="3">
        <v>44506</v>
      </c>
      <c r="E559" s="2" t="s">
        <v>2406</v>
      </c>
      <c r="F559" t="s">
        <v>4298</v>
      </c>
      <c r="G559" s="2">
        <v>4</v>
      </c>
      <c r="H559" s="2" t="str">
        <f>_xlfn.XLOOKUP(E559,'Customer Data'!$A$1:$A$1001,'Customer Data'!$B$1:$B$1001,,0)</f>
        <v>Marja Urion</v>
      </c>
      <c r="I559" s="2" t="str">
        <f>IF(_xlfn.XLOOKUP(E559,'Customer Data'!$A$1:$A$1001,'Customer Data'!$C$1:$C$1001,,0)=0,"",_xlfn.XLOOKUP(E559,'Customer Data'!$A$1:$A$1001,'Customer Data'!$C$1:$C$1001,,0))</f>
        <v>murione5@alexa.com</v>
      </c>
      <c r="J559" s="2" t="str">
        <f>_xlfn.XLOOKUP(E559,'Customer Data'!$A$1:$A$1001,'Customer Data'!$F$1:$F$1001,,0)</f>
        <v>Brazil</v>
      </c>
      <c r="K559" t="str">
        <f>INDEX('Product Data'!$A$1:$G$49,MATCH('Order Data'!$F559,'Product Data'!$A$1:$A$49,0),MATCH('Order Data'!K$1,'Product Data'!$A$1:$G$1,0))</f>
        <v>Exc</v>
      </c>
      <c r="L559" t="str">
        <f>INDEX('Product Data'!$A$1:$G$49,MATCH('Order Data'!$F559,'Product Data'!$A$1:$A$49,0),MATCH('Order Data'!L$1,'Product Data'!$A$1:$G$1,0))</f>
        <v>L</v>
      </c>
      <c r="M559" s="4">
        <f>INDEX('Product Data'!$A$1:$G$49,MATCH('Order Data'!$F559,'Product Data'!$A$1:$A$49,0),MATCH('Order Data'!M$1,'Product Data'!$A$1:$G$1,0))</f>
        <v>1</v>
      </c>
      <c r="N559" s="5">
        <f>INDEX('Product Data'!$A$1:$G$49,MATCH('Order Data'!$F559,'Product Data'!$A$1:$A$49,0),MATCH('Order Data'!N$1,'Product Data'!$A$1:$G$1,0))</f>
        <v>14.85</v>
      </c>
      <c r="O559" s="5">
        <f t="shared" si="24"/>
        <v>59.4</v>
      </c>
      <c r="P559" t="str">
        <f t="shared" si="25"/>
        <v>Excelsa</v>
      </c>
      <c r="Q559" t="str">
        <f t="shared" si="26"/>
        <v>Light</v>
      </c>
      <c r="R559" t="str">
        <f>_xlfn.XLOOKUP(tbl_orders[[#This Row],[Customer ID]],'Customer Data'!$A$1:$A$1001,'Customer Data'!$H$1:$H$1001,,0)</f>
        <v>Yes</v>
      </c>
    </row>
    <row r="560" spans="1:18" x14ac:dyDescent="0.2">
      <c r="A560" s="2" t="s">
        <v>2589</v>
      </c>
      <c r="B560" s="2" t="str">
        <f>TEXT(tbl_orders[[#This Row],[Order Date]],"mmm")</f>
        <v>Jan</v>
      </c>
      <c r="C560" s="2" t="str">
        <f>TEXT(tbl_orders[[#This Row],[Order Date]],"yyyy")</f>
        <v>2021</v>
      </c>
      <c r="D560" s="3">
        <v>44225</v>
      </c>
      <c r="E560" s="2" t="s">
        <v>2590</v>
      </c>
      <c r="F560" t="s">
        <v>4277</v>
      </c>
      <c r="G560" s="2">
        <v>4</v>
      </c>
      <c r="H560" s="2" t="str">
        <f>_xlfn.XLOOKUP(E560,'Customer Data'!$A$1:$A$1001,'Customer Data'!$B$1:$B$1001,,0)</f>
        <v>Kenton Wetherick</v>
      </c>
      <c r="I560" s="2" t="str">
        <f>IF(_xlfn.XLOOKUP(E560,'Customer Data'!$A$1:$A$1001,'Customer Data'!$C$1:$C$1001,,0)=0,"",_xlfn.XLOOKUP(E560,'Customer Data'!$A$1:$A$1001,'Customer Data'!$C$1:$C$1001,,0))</f>
        <v/>
      </c>
      <c r="J560" s="2" t="str">
        <f>_xlfn.XLOOKUP(E560,'Customer Data'!$A$1:$A$1001,'Customer Data'!$F$1:$F$1001,,0)</f>
        <v>China</v>
      </c>
      <c r="K560" t="str">
        <f>INDEX('Product Data'!$A$1:$G$49,MATCH('Order Data'!$F560,'Product Data'!$A$1:$A$49,0),MATCH('Order Data'!K$1,'Product Data'!$A$1:$G$1,0))</f>
        <v>Lib</v>
      </c>
      <c r="L560" t="str">
        <f>INDEX('Product Data'!$A$1:$G$49,MATCH('Order Data'!$F560,'Product Data'!$A$1:$A$49,0),MATCH('Order Data'!L$1,'Product Data'!$A$1:$G$1,0))</f>
        <v>D</v>
      </c>
      <c r="M560" s="4">
        <f>INDEX('Product Data'!$A$1:$G$49,MATCH('Order Data'!$F560,'Product Data'!$A$1:$A$49,0),MATCH('Order Data'!M$1,'Product Data'!$A$1:$G$1,0))</f>
        <v>0.2</v>
      </c>
      <c r="N560" s="5">
        <f>INDEX('Product Data'!$A$1:$G$49,MATCH('Order Data'!$F560,'Product Data'!$A$1:$A$49,0),MATCH('Order Data'!N$1,'Product Data'!$A$1:$G$1,0))</f>
        <v>3.8849999999999998</v>
      </c>
      <c r="O560" s="5">
        <f t="shared" si="24"/>
        <v>15.54</v>
      </c>
      <c r="P560" t="str">
        <f t="shared" si="25"/>
        <v>Liberica</v>
      </c>
      <c r="Q560" t="str">
        <f t="shared" si="26"/>
        <v>Dark</v>
      </c>
      <c r="R560" t="str">
        <f>_xlfn.XLOOKUP(tbl_orders[[#This Row],[Customer ID]],'Customer Data'!$A$1:$A$1001,'Customer Data'!$H$1:$H$1001,,0)</f>
        <v>Yes</v>
      </c>
    </row>
    <row r="561" spans="1:18" x14ac:dyDescent="0.2">
      <c r="A561" s="2" t="s">
        <v>2592</v>
      </c>
      <c r="B561" s="2" t="str">
        <f>TEXT(tbl_orders[[#This Row],[Order Date]],"mmm")</f>
        <v>Apr</v>
      </c>
      <c r="C561" s="2" t="str">
        <f>TEXT(tbl_orders[[#This Row],[Order Date]],"yyyy")</f>
        <v>2022</v>
      </c>
      <c r="D561" s="3">
        <v>44667</v>
      </c>
      <c r="E561" s="2" t="s">
        <v>2593</v>
      </c>
      <c r="F561" t="s">
        <v>4267</v>
      </c>
      <c r="G561" s="2">
        <v>2</v>
      </c>
      <c r="H561" s="2" t="str">
        <f>_xlfn.XLOOKUP(E561,'Customer Data'!$A$1:$A$1001,'Customer Data'!$B$1:$B$1001,,0)</f>
        <v>Reamonn Aynold</v>
      </c>
      <c r="I561" s="2" t="str">
        <f>IF(_xlfn.XLOOKUP(E561,'Customer Data'!$A$1:$A$1001,'Customer Data'!$C$1:$C$1001,,0)=0,"",_xlfn.XLOOKUP(E561,'Customer Data'!$A$1:$A$1001,'Customer Data'!$C$1:$C$1001,,0))</f>
        <v>raynoldfj@ustream.tv</v>
      </c>
      <c r="J561" s="2" t="str">
        <f>_xlfn.XLOOKUP(E561,'Customer Data'!$A$1:$A$1001,'Customer Data'!$F$1:$F$1001,,0)</f>
        <v>United States</v>
      </c>
      <c r="K561" t="str">
        <f>INDEX('Product Data'!$A$1:$G$49,MATCH('Order Data'!$F561,'Product Data'!$A$1:$A$49,0),MATCH('Order Data'!K$1,'Product Data'!$A$1:$G$1,0))</f>
        <v>Ara</v>
      </c>
      <c r="L561" t="str">
        <f>INDEX('Product Data'!$A$1:$G$49,MATCH('Order Data'!$F561,'Product Data'!$A$1:$A$49,0),MATCH('Order Data'!L$1,'Product Data'!$A$1:$G$1,0))</f>
        <v>L</v>
      </c>
      <c r="M561" s="4">
        <f>INDEX('Product Data'!$A$1:$G$49,MATCH('Order Data'!$F561,'Product Data'!$A$1:$A$49,0),MATCH('Order Data'!M$1,'Product Data'!$A$1:$G$1,0))</f>
        <v>1</v>
      </c>
      <c r="N561" s="5">
        <f>INDEX('Product Data'!$A$1:$G$49,MATCH('Order Data'!$F561,'Product Data'!$A$1:$A$49,0),MATCH('Order Data'!N$1,'Product Data'!$A$1:$G$1,0))</f>
        <v>12.95</v>
      </c>
      <c r="O561" s="5">
        <f t="shared" si="24"/>
        <v>25.9</v>
      </c>
      <c r="P561" t="str">
        <f t="shared" si="25"/>
        <v>Arabica</v>
      </c>
      <c r="Q561" t="str">
        <f t="shared" si="26"/>
        <v>Light</v>
      </c>
      <c r="R561" t="str">
        <f>_xlfn.XLOOKUP(tbl_orders[[#This Row],[Customer ID]],'Customer Data'!$A$1:$A$1001,'Customer Data'!$H$1:$H$1001,,0)</f>
        <v>Yes</v>
      </c>
    </row>
    <row r="562" spans="1:18" x14ac:dyDescent="0.2">
      <c r="A562" s="2" t="s">
        <v>2596</v>
      </c>
      <c r="B562" s="2" t="str">
        <f>TEXT(tbl_orders[[#This Row],[Order Date]],"mmm")</f>
        <v>Jul</v>
      </c>
      <c r="C562" s="2" t="str">
        <f>TEXT(tbl_orders[[#This Row],[Order Date]],"yyyy")</f>
        <v>2021</v>
      </c>
      <c r="D562" s="3">
        <v>44401</v>
      </c>
      <c r="E562" s="2" t="s">
        <v>2597</v>
      </c>
      <c r="F562" t="s">
        <v>4293</v>
      </c>
      <c r="G562" s="2">
        <v>6</v>
      </c>
      <c r="H562" s="2" t="str">
        <f>_xlfn.XLOOKUP(E562,'Customer Data'!$A$1:$A$1001,'Customer Data'!$B$1:$B$1001,,0)</f>
        <v>Hatty Dovydenas</v>
      </c>
      <c r="I562" s="2" t="str">
        <f>IF(_xlfn.XLOOKUP(E562,'Customer Data'!$A$1:$A$1001,'Customer Data'!$C$1:$C$1001,,0)=0,"",_xlfn.XLOOKUP(E562,'Customer Data'!$A$1:$A$1001,'Customer Data'!$C$1:$C$1001,,0))</f>
        <v/>
      </c>
      <c r="J562" s="2" t="str">
        <f>_xlfn.XLOOKUP(E562,'Customer Data'!$A$1:$A$1001,'Customer Data'!$F$1:$F$1001,,0)</f>
        <v>China</v>
      </c>
      <c r="K562" t="str">
        <f>INDEX('Product Data'!$A$1:$G$49,MATCH('Order Data'!$F562,'Product Data'!$A$1:$A$49,0),MATCH('Order Data'!K$1,'Product Data'!$A$1:$G$1,0))</f>
        <v>Exc</v>
      </c>
      <c r="L562" t="str">
        <f>INDEX('Product Data'!$A$1:$G$49,MATCH('Order Data'!$F562,'Product Data'!$A$1:$A$49,0),MATCH('Order Data'!L$1,'Product Data'!$A$1:$G$1,0))</f>
        <v>M</v>
      </c>
      <c r="M562" s="4">
        <f>INDEX('Product Data'!$A$1:$G$49,MATCH('Order Data'!$F562,'Product Data'!$A$1:$A$49,0),MATCH('Order Data'!M$1,'Product Data'!$A$1:$G$1,0))</f>
        <v>2.5</v>
      </c>
      <c r="N562" s="5">
        <f>INDEX('Product Data'!$A$1:$G$49,MATCH('Order Data'!$F562,'Product Data'!$A$1:$A$49,0),MATCH('Order Data'!N$1,'Product Data'!$A$1:$G$1,0))</f>
        <v>31.624999999999996</v>
      </c>
      <c r="O562" s="5">
        <f t="shared" si="24"/>
        <v>189.74999999999997</v>
      </c>
      <c r="P562" t="str">
        <f t="shared" si="25"/>
        <v>Excelsa</v>
      </c>
      <c r="Q562" t="str">
        <f t="shared" si="26"/>
        <v>Medium</v>
      </c>
      <c r="R562" t="str">
        <f>_xlfn.XLOOKUP(tbl_orders[[#This Row],[Customer ID]],'Customer Data'!$A$1:$A$1001,'Customer Data'!$H$1:$H$1001,,0)</f>
        <v>Yes</v>
      </c>
    </row>
    <row r="563" spans="1:18" x14ac:dyDescent="0.2">
      <c r="A563" s="2" t="s">
        <v>2599</v>
      </c>
      <c r="B563" s="2" t="str">
        <f>TEXT(tbl_orders[[#This Row],[Order Date]],"mmm")</f>
        <v>Aug</v>
      </c>
      <c r="C563" s="2" t="str">
        <f>TEXT(tbl_orders[[#This Row],[Order Date]],"yyyy")</f>
        <v>2019</v>
      </c>
      <c r="D563" s="3">
        <v>43688</v>
      </c>
      <c r="E563" s="2" t="s">
        <v>2600</v>
      </c>
      <c r="F563" t="s">
        <v>4281</v>
      </c>
      <c r="G563" s="2">
        <v>6</v>
      </c>
      <c r="H563" s="2" t="str">
        <f>_xlfn.XLOOKUP(E563,'Customer Data'!$A$1:$A$1001,'Customer Data'!$B$1:$B$1001,,0)</f>
        <v>Nathaniel Bloxland</v>
      </c>
      <c r="I563" s="2" t="str">
        <f>IF(_xlfn.XLOOKUP(E563,'Customer Data'!$A$1:$A$1001,'Customer Data'!$C$1:$C$1001,,0)=0,"",_xlfn.XLOOKUP(E563,'Customer Data'!$A$1:$A$1001,'Customer Data'!$C$1:$C$1001,,0))</f>
        <v/>
      </c>
      <c r="J563" s="2" t="str">
        <f>_xlfn.XLOOKUP(E563,'Customer Data'!$A$1:$A$1001,'Customer Data'!$F$1:$F$1001,,0)</f>
        <v>Brazil</v>
      </c>
      <c r="K563" t="str">
        <f>INDEX('Product Data'!$A$1:$G$49,MATCH('Order Data'!$F563,'Product Data'!$A$1:$A$49,0),MATCH('Order Data'!K$1,'Product Data'!$A$1:$G$1,0))</f>
        <v>Ara</v>
      </c>
      <c r="L563" t="str">
        <f>INDEX('Product Data'!$A$1:$G$49,MATCH('Order Data'!$F563,'Product Data'!$A$1:$A$49,0),MATCH('Order Data'!L$1,'Product Data'!$A$1:$G$1,0))</f>
        <v>D</v>
      </c>
      <c r="M563" s="4">
        <f>INDEX('Product Data'!$A$1:$G$49,MATCH('Order Data'!$F563,'Product Data'!$A$1:$A$49,0),MATCH('Order Data'!M$1,'Product Data'!$A$1:$G$1,0))</f>
        <v>0.2</v>
      </c>
      <c r="N563" s="5">
        <f>INDEX('Product Data'!$A$1:$G$49,MATCH('Order Data'!$F563,'Product Data'!$A$1:$A$49,0),MATCH('Order Data'!N$1,'Product Data'!$A$1:$G$1,0))</f>
        <v>2.9849999999999999</v>
      </c>
      <c r="O563" s="5">
        <f t="shared" si="24"/>
        <v>17.91</v>
      </c>
      <c r="P563" t="str">
        <f t="shared" si="25"/>
        <v>Arabica</v>
      </c>
      <c r="Q563" t="str">
        <f t="shared" si="26"/>
        <v>Dark</v>
      </c>
      <c r="R563" t="str">
        <f>_xlfn.XLOOKUP(tbl_orders[[#This Row],[Customer ID]],'Customer Data'!$A$1:$A$1001,'Customer Data'!$H$1:$H$1001,,0)</f>
        <v>Yes</v>
      </c>
    </row>
    <row r="564" spans="1:18" x14ac:dyDescent="0.2">
      <c r="A564" s="2" t="s">
        <v>2603</v>
      </c>
      <c r="B564" s="2" t="str">
        <f>TEXT(tbl_orders[[#This Row],[Order Date]],"mmm")</f>
        <v>Jul</v>
      </c>
      <c r="C564" s="2" t="str">
        <f>TEXT(tbl_orders[[#This Row],[Order Date]],"yyyy")</f>
        <v>2019</v>
      </c>
      <c r="D564" s="3">
        <v>43669</v>
      </c>
      <c r="E564" s="2" t="s">
        <v>2604</v>
      </c>
      <c r="F564" t="s">
        <v>4272</v>
      </c>
      <c r="G564" s="2">
        <v>6</v>
      </c>
      <c r="H564" s="2" t="str">
        <f>_xlfn.XLOOKUP(E564,'Customer Data'!$A$1:$A$1001,'Customer Data'!$B$1:$B$1001,,0)</f>
        <v>Brendan Grece</v>
      </c>
      <c r="I564" s="2" t="str">
        <f>IF(_xlfn.XLOOKUP(E564,'Customer Data'!$A$1:$A$1001,'Customer Data'!$C$1:$C$1001,,0)=0,"",_xlfn.XLOOKUP(E564,'Customer Data'!$A$1:$A$1001,'Customer Data'!$C$1:$C$1001,,0))</f>
        <v>bgrecefm@naver.com</v>
      </c>
      <c r="J564" s="2" t="str">
        <f>_xlfn.XLOOKUP(E564,'Customer Data'!$A$1:$A$1001,'Customer Data'!$F$1:$F$1001,,0)</f>
        <v>China</v>
      </c>
      <c r="K564" t="str">
        <f>INDEX('Product Data'!$A$1:$G$49,MATCH('Order Data'!$F564,'Product Data'!$A$1:$A$49,0),MATCH('Order Data'!K$1,'Product Data'!$A$1:$G$1,0))</f>
        <v>Lib</v>
      </c>
      <c r="L564" t="str">
        <f>INDEX('Product Data'!$A$1:$G$49,MATCH('Order Data'!$F564,'Product Data'!$A$1:$A$49,0),MATCH('Order Data'!L$1,'Product Data'!$A$1:$G$1,0))</f>
        <v>L</v>
      </c>
      <c r="M564" s="4">
        <f>INDEX('Product Data'!$A$1:$G$49,MATCH('Order Data'!$F564,'Product Data'!$A$1:$A$49,0),MATCH('Order Data'!M$1,'Product Data'!$A$1:$G$1,0))</f>
        <v>0.2</v>
      </c>
      <c r="N564" s="5">
        <f>INDEX('Product Data'!$A$1:$G$49,MATCH('Order Data'!$F564,'Product Data'!$A$1:$A$49,0),MATCH('Order Data'!N$1,'Product Data'!$A$1:$G$1,0))</f>
        <v>4.7549999999999999</v>
      </c>
      <c r="O564" s="5">
        <f t="shared" si="24"/>
        <v>28.53</v>
      </c>
      <c r="P564" t="str">
        <f t="shared" si="25"/>
        <v>Liberica</v>
      </c>
      <c r="Q564" t="str">
        <f t="shared" si="26"/>
        <v>Light</v>
      </c>
      <c r="R564" t="str">
        <f>_xlfn.XLOOKUP(tbl_orders[[#This Row],[Customer ID]],'Customer Data'!$A$1:$A$1001,'Customer Data'!$H$1:$H$1001,,0)</f>
        <v>No</v>
      </c>
    </row>
    <row r="565" spans="1:18" x14ac:dyDescent="0.2">
      <c r="A565" s="2" t="s">
        <v>2607</v>
      </c>
      <c r="B565" s="2" t="str">
        <f>TEXT(tbl_orders[[#This Row],[Order Date]],"mmm")</f>
        <v>Jun</v>
      </c>
      <c r="C565" s="2" t="str">
        <f>TEXT(tbl_orders[[#This Row],[Order Date]],"yyyy")</f>
        <v>2020</v>
      </c>
      <c r="D565" s="3">
        <v>43991</v>
      </c>
      <c r="E565" s="2" t="s">
        <v>2662</v>
      </c>
      <c r="F565" t="s">
        <v>4268</v>
      </c>
      <c r="G565" s="2">
        <v>6</v>
      </c>
      <c r="H565" s="2" t="str">
        <f>_xlfn.XLOOKUP(E565,'Customer Data'!$A$1:$A$1001,'Customer Data'!$B$1:$B$1001,,0)</f>
        <v>Don Flintiff</v>
      </c>
      <c r="I565" s="2" t="str">
        <f>IF(_xlfn.XLOOKUP(E565,'Customer Data'!$A$1:$A$1001,'Customer Data'!$C$1:$C$1001,,0)=0,"",_xlfn.XLOOKUP(E565,'Customer Data'!$A$1:$A$1001,'Customer Data'!$C$1:$C$1001,,0))</f>
        <v>dflintiffg1@e-recht24.de</v>
      </c>
      <c r="J565" s="2" t="str">
        <f>_xlfn.XLOOKUP(E565,'Customer Data'!$A$1:$A$1001,'Customer Data'!$F$1:$F$1001,,0)</f>
        <v>China</v>
      </c>
      <c r="K565" t="str">
        <f>INDEX('Product Data'!$A$1:$G$49,MATCH('Order Data'!$F565,'Product Data'!$A$1:$A$49,0),MATCH('Order Data'!K$1,'Product Data'!$A$1:$G$1,0))</f>
        <v>Exc</v>
      </c>
      <c r="L565" t="str">
        <f>INDEX('Product Data'!$A$1:$G$49,MATCH('Order Data'!$F565,'Product Data'!$A$1:$A$49,0),MATCH('Order Data'!L$1,'Product Data'!$A$1:$G$1,0))</f>
        <v>M</v>
      </c>
      <c r="M565" s="4">
        <f>INDEX('Product Data'!$A$1:$G$49,MATCH('Order Data'!$F565,'Product Data'!$A$1:$A$49,0),MATCH('Order Data'!M$1,'Product Data'!$A$1:$G$1,0))</f>
        <v>1</v>
      </c>
      <c r="N565" s="5">
        <f>INDEX('Product Data'!$A$1:$G$49,MATCH('Order Data'!$F565,'Product Data'!$A$1:$A$49,0),MATCH('Order Data'!N$1,'Product Data'!$A$1:$G$1,0))</f>
        <v>13.75</v>
      </c>
      <c r="O565" s="5">
        <f t="shared" si="24"/>
        <v>82.5</v>
      </c>
      <c r="P565" t="str">
        <f t="shared" si="25"/>
        <v>Excelsa</v>
      </c>
      <c r="Q565" t="str">
        <f t="shared" si="26"/>
        <v>Medium</v>
      </c>
      <c r="R565" t="str">
        <f>_xlfn.XLOOKUP(tbl_orders[[#This Row],[Customer ID]],'Customer Data'!$A$1:$A$1001,'Customer Data'!$H$1:$H$1001,,0)</f>
        <v>No</v>
      </c>
    </row>
    <row r="566" spans="1:18" x14ac:dyDescent="0.2">
      <c r="A566" s="2" t="s">
        <v>2611</v>
      </c>
      <c r="B566" s="2" t="str">
        <f>TEXT(tbl_orders[[#This Row],[Order Date]],"mmm")</f>
        <v>Feb</v>
      </c>
      <c r="C566" s="2" t="str">
        <f>TEXT(tbl_orders[[#This Row],[Order Date]],"yyyy")</f>
        <v>2020</v>
      </c>
      <c r="D566" s="3">
        <v>43883</v>
      </c>
      <c r="E566" s="2" t="s">
        <v>2612</v>
      </c>
      <c r="F566" t="s">
        <v>4300</v>
      </c>
      <c r="G566" s="2">
        <v>2</v>
      </c>
      <c r="H566" s="2" t="str">
        <f>_xlfn.XLOOKUP(E566,'Customer Data'!$A$1:$A$1001,'Customer Data'!$B$1:$B$1001,,0)</f>
        <v>Abbe Thys</v>
      </c>
      <c r="I566" s="2" t="str">
        <f>IF(_xlfn.XLOOKUP(E566,'Customer Data'!$A$1:$A$1001,'Customer Data'!$C$1:$C$1001,,0)=0,"",_xlfn.XLOOKUP(E566,'Customer Data'!$A$1:$A$1001,'Customer Data'!$C$1:$C$1001,,0))</f>
        <v>athysfo@cdc.gov</v>
      </c>
      <c r="J566" s="2" t="str">
        <f>_xlfn.XLOOKUP(E566,'Customer Data'!$A$1:$A$1001,'Customer Data'!$F$1:$F$1001,,0)</f>
        <v>China</v>
      </c>
      <c r="K566" t="str">
        <f>INDEX('Product Data'!$A$1:$G$49,MATCH('Order Data'!$F566,'Product Data'!$A$1:$A$49,0),MATCH('Order Data'!K$1,'Product Data'!$A$1:$G$1,0))</f>
        <v>Rob</v>
      </c>
      <c r="L566" t="str">
        <f>INDEX('Product Data'!$A$1:$G$49,MATCH('Order Data'!$F566,'Product Data'!$A$1:$A$49,0),MATCH('Order Data'!L$1,'Product Data'!$A$1:$G$1,0))</f>
        <v>L</v>
      </c>
      <c r="M566" s="4">
        <f>INDEX('Product Data'!$A$1:$G$49,MATCH('Order Data'!$F566,'Product Data'!$A$1:$A$49,0),MATCH('Order Data'!M$1,'Product Data'!$A$1:$G$1,0))</f>
        <v>0.5</v>
      </c>
      <c r="N566" s="5">
        <f>INDEX('Product Data'!$A$1:$G$49,MATCH('Order Data'!$F566,'Product Data'!$A$1:$A$49,0),MATCH('Order Data'!N$1,'Product Data'!$A$1:$G$1,0))</f>
        <v>7.169999999999999</v>
      </c>
      <c r="O566" s="5">
        <f t="shared" si="24"/>
        <v>14.339999999999998</v>
      </c>
      <c r="P566" t="str">
        <f t="shared" si="25"/>
        <v>Robusta</v>
      </c>
      <c r="Q566" t="str">
        <f t="shared" si="26"/>
        <v>Light</v>
      </c>
      <c r="R566" t="str">
        <f>_xlfn.XLOOKUP(tbl_orders[[#This Row],[Customer ID]],'Customer Data'!$A$1:$A$1001,'Customer Data'!$H$1:$H$1001,,0)</f>
        <v>No</v>
      </c>
    </row>
    <row r="567" spans="1:18" x14ac:dyDescent="0.2">
      <c r="A567" s="2" t="s">
        <v>2615</v>
      </c>
      <c r="B567" s="2" t="str">
        <f>TEXT(tbl_orders[[#This Row],[Order Date]],"mmm")</f>
        <v>Jul</v>
      </c>
      <c r="C567" s="2" t="str">
        <f>TEXT(tbl_orders[[#This Row],[Order Date]],"yyyy")</f>
        <v>2020</v>
      </c>
      <c r="D567" s="3">
        <v>44031</v>
      </c>
      <c r="E567" s="2" t="s">
        <v>2616</v>
      </c>
      <c r="F567" t="s">
        <v>4276</v>
      </c>
      <c r="G567" s="2">
        <v>4</v>
      </c>
      <c r="H567" s="2" t="str">
        <f>_xlfn.XLOOKUP(E567,'Customer Data'!$A$1:$A$1001,'Customer Data'!$B$1:$B$1001,,0)</f>
        <v>Jackquelin Chugg</v>
      </c>
      <c r="I567" s="2" t="str">
        <f>IF(_xlfn.XLOOKUP(E567,'Customer Data'!$A$1:$A$1001,'Customer Data'!$C$1:$C$1001,,0)=0,"",_xlfn.XLOOKUP(E567,'Customer Data'!$A$1:$A$1001,'Customer Data'!$C$1:$C$1001,,0))</f>
        <v>jchuggfp@about.me</v>
      </c>
      <c r="J567" s="2" t="str">
        <f>_xlfn.XLOOKUP(E567,'Customer Data'!$A$1:$A$1001,'Customer Data'!$F$1:$F$1001,,0)</f>
        <v>Brazil</v>
      </c>
      <c r="K567" t="str">
        <f>INDEX('Product Data'!$A$1:$G$49,MATCH('Order Data'!$F567,'Product Data'!$A$1:$A$49,0),MATCH('Order Data'!K$1,'Product Data'!$A$1:$G$1,0))</f>
        <v>Rob</v>
      </c>
      <c r="L567" t="str">
        <f>INDEX('Product Data'!$A$1:$G$49,MATCH('Order Data'!$F567,'Product Data'!$A$1:$A$49,0),MATCH('Order Data'!L$1,'Product Data'!$A$1:$G$1,0))</f>
        <v>D</v>
      </c>
      <c r="M567" s="4">
        <f>INDEX('Product Data'!$A$1:$G$49,MATCH('Order Data'!$F567,'Product Data'!$A$1:$A$49,0),MATCH('Order Data'!M$1,'Product Data'!$A$1:$G$1,0))</f>
        <v>2.5</v>
      </c>
      <c r="N567" s="5">
        <f>INDEX('Product Data'!$A$1:$G$49,MATCH('Order Data'!$F567,'Product Data'!$A$1:$A$49,0),MATCH('Order Data'!N$1,'Product Data'!$A$1:$G$1,0))</f>
        <v>20.584999999999997</v>
      </c>
      <c r="O567" s="5">
        <f t="shared" si="24"/>
        <v>82.339999999999989</v>
      </c>
      <c r="P567" t="str">
        <f t="shared" si="25"/>
        <v>Robusta</v>
      </c>
      <c r="Q567" t="str">
        <f t="shared" si="26"/>
        <v>Dark</v>
      </c>
      <c r="R567" t="str">
        <f>_xlfn.XLOOKUP(tbl_orders[[#This Row],[Customer ID]],'Customer Data'!$A$1:$A$1001,'Customer Data'!$H$1:$H$1001,,0)</f>
        <v>No</v>
      </c>
    </row>
    <row r="568" spans="1:18" x14ac:dyDescent="0.2">
      <c r="A568" s="2" t="s">
        <v>2619</v>
      </c>
      <c r="B568" s="2" t="str">
        <f>TEXT(tbl_orders[[#This Row],[Order Date]],"mmm")</f>
        <v>Sep</v>
      </c>
      <c r="C568" s="2" t="str">
        <f>TEXT(tbl_orders[[#This Row],[Order Date]],"yyyy")</f>
        <v>2021</v>
      </c>
      <c r="D568" s="3">
        <v>44459</v>
      </c>
      <c r="E568" s="2" t="s">
        <v>2620</v>
      </c>
      <c r="F568" t="s">
        <v>4279</v>
      </c>
      <c r="G568" s="2">
        <v>6</v>
      </c>
      <c r="H568" s="2" t="str">
        <f>_xlfn.XLOOKUP(E568,'Customer Data'!$A$1:$A$1001,'Customer Data'!$B$1:$B$1001,,0)</f>
        <v>Audra Kelston</v>
      </c>
      <c r="I568" s="2" t="str">
        <f>IF(_xlfn.XLOOKUP(E568,'Customer Data'!$A$1:$A$1001,'Customer Data'!$C$1:$C$1001,,0)=0,"",_xlfn.XLOOKUP(E568,'Customer Data'!$A$1:$A$1001,'Customer Data'!$C$1:$C$1001,,0))</f>
        <v>akelstonfq@sakura.ne.jp</v>
      </c>
      <c r="J568" s="2" t="str">
        <f>_xlfn.XLOOKUP(E568,'Customer Data'!$A$1:$A$1001,'Customer Data'!$F$1:$F$1001,,0)</f>
        <v>United States</v>
      </c>
      <c r="K568" t="str">
        <f>INDEX('Product Data'!$A$1:$G$49,MATCH('Order Data'!$F568,'Product Data'!$A$1:$A$49,0),MATCH('Order Data'!K$1,'Product Data'!$A$1:$G$1,0))</f>
        <v>Ara</v>
      </c>
      <c r="L568" t="str">
        <f>INDEX('Product Data'!$A$1:$G$49,MATCH('Order Data'!$F568,'Product Data'!$A$1:$A$49,0),MATCH('Order Data'!L$1,'Product Data'!$A$1:$G$1,0))</f>
        <v>M</v>
      </c>
      <c r="M568" s="4">
        <f>INDEX('Product Data'!$A$1:$G$49,MATCH('Order Data'!$F568,'Product Data'!$A$1:$A$49,0),MATCH('Order Data'!M$1,'Product Data'!$A$1:$G$1,0))</f>
        <v>0.2</v>
      </c>
      <c r="N568" s="5">
        <f>INDEX('Product Data'!$A$1:$G$49,MATCH('Order Data'!$F568,'Product Data'!$A$1:$A$49,0),MATCH('Order Data'!N$1,'Product Data'!$A$1:$G$1,0))</f>
        <v>3.375</v>
      </c>
      <c r="O568" s="5">
        <f t="shared" si="24"/>
        <v>20.25</v>
      </c>
      <c r="P568" t="str">
        <f t="shared" si="25"/>
        <v>Arabica</v>
      </c>
      <c r="Q568" t="str">
        <f t="shared" si="26"/>
        <v>Medium</v>
      </c>
      <c r="R568" t="str">
        <f>_xlfn.XLOOKUP(tbl_orders[[#This Row],[Customer ID]],'Customer Data'!$A$1:$A$1001,'Customer Data'!$H$1:$H$1001,,0)</f>
        <v>Yes</v>
      </c>
    </row>
    <row r="569" spans="1:18" x14ac:dyDescent="0.2">
      <c r="A569" s="2" t="s">
        <v>2623</v>
      </c>
      <c r="B569" s="2" t="str">
        <f>TEXT(tbl_orders[[#This Row],[Order Date]],"mmm")</f>
        <v>May</v>
      </c>
      <c r="C569" s="2" t="str">
        <f>TEXT(tbl_orders[[#This Row],[Order Date]],"yyyy")</f>
        <v>2021</v>
      </c>
      <c r="D569" s="3">
        <v>44318</v>
      </c>
      <c r="E569" s="2" t="s">
        <v>2624</v>
      </c>
      <c r="F569" t="s">
        <v>4269</v>
      </c>
      <c r="G569" s="2">
        <v>6</v>
      </c>
      <c r="H569" s="2" t="str">
        <f>_xlfn.XLOOKUP(E569,'Customer Data'!$A$1:$A$1001,'Customer Data'!$B$1:$B$1001,,0)</f>
        <v>Elvina Angel</v>
      </c>
      <c r="I569" s="2" t="str">
        <f>IF(_xlfn.XLOOKUP(E569,'Customer Data'!$A$1:$A$1001,'Customer Data'!$C$1:$C$1001,,0)=0,"",_xlfn.XLOOKUP(E569,'Customer Data'!$A$1:$A$1001,'Customer Data'!$C$1:$C$1001,,0))</f>
        <v/>
      </c>
      <c r="J569" s="2" t="str">
        <f>_xlfn.XLOOKUP(E569,'Customer Data'!$A$1:$A$1001,'Customer Data'!$F$1:$F$1001,,0)</f>
        <v>Brazil</v>
      </c>
      <c r="K569" t="str">
        <f>INDEX('Product Data'!$A$1:$G$49,MATCH('Order Data'!$F569,'Product Data'!$A$1:$A$49,0),MATCH('Order Data'!K$1,'Product Data'!$A$1:$G$1,0))</f>
        <v>Rob</v>
      </c>
      <c r="L569" t="str">
        <f>INDEX('Product Data'!$A$1:$G$49,MATCH('Order Data'!$F569,'Product Data'!$A$1:$A$49,0),MATCH('Order Data'!L$1,'Product Data'!$A$1:$G$1,0))</f>
        <v>L</v>
      </c>
      <c r="M569" s="4">
        <f>INDEX('Product Data'!$A$1:$G$49,MATCH('Order Data'!$F569,'Product Data'!$A$1:$A$49,0),MATCH('Order Data'!M$1,'Product Data'!$A$1:$G$1,0))</f>
        <v>2.5</v>
      </c>
      <c r="N569" s="5">
        <f>INDEX('Product Data'!$A$1:$G$49,MATCH('Order Data'!$F569,'Product Data'!$A$1:$A$49,0),MATCH('Order Data'!N$1,'Product Data'!$A$1:$G$1,0))</f>
        <v>27.484999999999996</v>
      </c>
      <c r="O569" s="5">
        <f t="shared" si="24"/>
        <v>164.90999999999997</v>
      </c>
      <c r="P569" t="str">
        <f t="shared" si="25"/>
        <v>Robusta</v>
      </c>
      <c r="Q569" t="str">
        <f t="shared" si="26"/>
        <v>Light</v>
      </c>
      <c r="R569" t="str">
        <f>_xlfn.XLOOKUP(tbl_orders[[#This Row],[Customer ID]],'Customer Data'!$A$1:$A$1001,'Customer Data'!$H$1:$H$1001,,0)</f>
        <v>No</v>
      </c>
    </row>
    <row r="570" spans="1:18" x14ac:dyDescent="0.2">
      <c r="A570" s="2" t="s">
        <v>2626</v>
      </c>
      <c r="B570" s="2" t="str">
        <f>TEXT(tbl_orders[[#This Row],[Order Date]],"mmm")</f>
        <v>Nov</v>
      </c>
      <c r="C570" s="2" t="str">
        <f>TEXT(tbl_orders[[#This Row],[Order Date]],"yyyy")</f>
        <v>2021</v>
      </c>
      <c r="D570" s="3">
        <v>44526</v>
      </c>
      <c r="E570" s="2" t="s">
        <v>2627</v>
      </c>
      <c r="F570" t="s">
        <v>4272</v>
      </c>
      <c r="G570" s="2">
        <v>4</v>
      </c>
      <c r="H570" s="2" t="str">
        <f>_xlfn.XLOOKUP(E570,'Customer Data'!$A$1:$A$1001,'Customer Data'!$B$1:$B$1001,,0)</f>
        <v>Claiborne Mottram</v>
      </c>
      <c r="I570" s="2" t="str">
        <f>IF(_xlfn.XLOOKUP(E570,'Customer Data'!$A$1:$A$1001,'Customer Data'!$C$1:$C$1001,,0)=0,"",_xlfn.XLOOKUP(E570,'Customer Data'!$A$1:$A$1001,'Customer Data'!$C$1:$C$1001,,0))</f>
        <v>cmottramfs@harvard.edu</v>
      </c>
      <c r="J570" s="2" t="str">
        <f>_xlfn.XLOOKUP(E570,'Customer Data'!$A$1:$A$1001,'Customer Data'!$F$1:$F$1001,,0)</f>
        <v>China</v>
      </c>
      <c r="K570" t="str">
        <f>INDEX('Product Data'!$A$1:$G$49,MATCH('Order Data'!$F570,'Product Data'!$A$1:$A$49,0),MATCH('Order Data'!K$1,'Product Data'!$A$1:$G$1,0))</f>
        <v>Lib</v>
      </c>
      <c r="L570" t="str">
        <f>INDEX('Product Data'!$A$1:$G$49,MATCH('Order Data'!$F570,'Product Data'!$A$1:$A$49,0),MATCH('Order Data'!L$1,'Product Data'!$A$1:$G$1,0))</f>
        <v>L</v>
      </c>
      <c r="M570" s="4">
        <f>INDEX('Product Data'!$A$1:$G$49,MATCH('Order Data'!$F570,'Product Data'!$A$1:$A$49,0),MATCH('Order Data'!M$1,'Product Data'!$A$1:$G$1,0))</f>
        <v>0.2</v>
      </c>
      <c r="N570" s="5">
        <f>INDEX('Product Data'!$A$1:$G$49,MATCH('Order Data'!$F570,'Product Data'!$A$1:$A$49,0),MATCH('Order Data'!N$1,'Product Data'!$A$1:$G$1,0))</f>
        <v>4.7549999999999999</v>
      </c>
      <c r="O570" s="5">
        <f t="shared" si="24"/>
        <v>19.02</v>
      </c>
      <c r="P570" t="str">
        <f t="shared" si="25"/>
        <v>Liberica</v>
      </c>
      <c r="Q570" t="str">
        <f t="shared" si="26"/>
        <v>Light</v>
      </c>
      <c r="R570" t="str">
        <f>_xlfn.XLOOKUP(tbl_orders[[#This Row],[Customer ID]],'Customer Data'!$A$1:$A$1001,'Customer Data'!$H$1:$H$1001,,0)</f>
        <v>Yes</v>
      </c>
    </row>
    <row r="571" spans="1:18" x14ac:dyDescent="0.2">
      <c r="A571" s="2" t="s">
        <v>2630</v>
      </c>
      <c r="B571" s="2" t="str">
        <f>TEXT(tbl_orders[[#This Row],[Order Date]],"mmm")</f>
        <v>Feb</v>
      </c>
      <c r="C571" s="2" t="str">
        <f>TEXT(tbl_orders[[#This Row],[Order Date]],"yyyy")</f>
        <v>2020</v>
      </c>
      <c r="D571" s="3">
        <v>43879</v>
      </c>
      <c r="E571" s="2" t="s">
        <v>2662</v>
      </c>
      <c r="F571" t="s">
        <v>4295</v>
      </c>
      <c r="G571" s="2">
        <v>6</v>
      </c>
      <c r="H571" s="2" t="str">
        <f>_xlfn.XLOOKUP(E571,'Customer Data'!$A$1:$A$1001,'Customer Data'!$B$1:$B$1001,,0)</f>
        <v>Don Flintiff</v>
      </c>
      <c r="I571" s="2" t="str">
        <f>IF(_xlfn.XLOOKUP(E571,'Customer Data'!$A$1:$A$1001,'Customer Data'!$C$1:$C$1001,,0)=0,"",_xlfn.XLOOKUP(E571,'Customer Data'!$A$1:$A$1001,'Customer Data'!$C$1:$C$1001,,0))</f>
        <v>dflintiffg1@e-recht24.de</v>
      </c>
      <c r="J571" s="2" t="str">
        <f>_xlfn.XLOOKUP(E571,'Customer Data'!$A$1:$A$1001,'Customer Data'!$F$1:$F$1001,,0)</f>
        <v>China</v>
      </c>
      <c r="K571" t="str">
        <f>INDEX('Product Data'!$A$1:$G$49,MATCH('Order Data'!$F571,'Product Data'!$A$1:$A$49,0),MATCH('Order Data'!K$1,'Product Data'!$A$1:$G$1,0))</f>
        <v>Ara</v>
      </c>
      <c r="L571" t="str">
        <f>INDEX('Product Data'!$A$1:$G$49,MATCH('Order Data'!$F571,'Product Data'!$A$1:$A$49,0),MATCH('Order Data'!L$1,'Product Data'!$A$1:$G$1,0))</f>
        <v>D</v>
      </c>
      <c r="M571" s="4">
        <f>INDEX('Product Data'!$A$1:$G$49,MATCH('Order Data'!$F571,'Product Data'!$A$1:$A$49,0),MATCH('Order Data'!M$1,'Product Data'!$A$1:$G$1,0))</f>
        <v>2.5</v>
      </c>
      <c r="N571" s="5">
        <f>INDEX('Product Data'!$A$1:$G$49,MATCH('Order Data'!$F571,'Product Data'!$A$1:$A$49,0),MATCH('Order Data'!N$1,'Product Data'!$A$1:$G$1,0))</f>
        <v>22.884999999999998</v>
      </c>
      <c r="O571" s="5">
        <f t="shared" si="24"/>
        <v>137.31</v>
      </c>
      <c r="P571" t="str">
        <f t="shared" si="25"/>
        <v>Arabica</v>
      </c>
      <c r="Q571" t="str">
        <f t="shared" si="26"/>
        <v>Dark</v>
      </c>
      <c r="R571" t="str">
        <f>_xlfn.XLOOKUP(tbl_orders[[#This Row],[Customer ID]],'Customer Data'!$A$1:$A$1001,'Customer Data'!$H$1:$H$1001,,0)</f>
        <v>No</v>
      </c>
    </row>
    <row r="572" spans="1:18" x14ac:dyDescent="0.2">
      <c r="A572" s="2" t="s">
        <v>2634</v>
      </c>
      <c r="B572" s="2" t="str">
        <f>TEXT(tbl_orders[[#This Row],[Order Date]],"mmm")</f>
        <v>Apr</v>
      </c>
      <c r="C572" s="2" t="str">
        <f>TEXT(tbl_orders[[#This Row],[Order Date]],"yyyy")</f>
        <v>2020</v>
      </c>
      <c r="D572" s="3">
        <v>43928</v>
      </c>
      <c r="E572" s="2" t="s">
        <v>2635</v>
      </c>
      <c r="F572" t="s">
        <v>4284</v>
      </c>
      <c r="G572" s="2">
        <v>4</v>
      </c>
      <c r="H572" s="2" t="str">
        <f>_xlfn.XLOOKUP(E572,'Customer Data'!$A$1:$A$1001,'Customer Data'!$B$1:$B$1001,,0)</f>
        <v>Donalt Sangwin</v>
      </c>
      <c r="I572" s="2" t="str">
        <f>IF(_xlfn.XLOOKUP(E572,'Customer Data'!$A$1:$A$1001,'Customer Data'!$C$1:$C$1001,,0)=0,"",_xlfn.XLOOKUP(E572,'Customer Data'!$A$1:$A$1001,'Customer Data'!$C$1:$C$1001,,0))</f>
        <v>dsangwinfu@weebly.com</v>
      </c>
      <c r="J572" s="2" t="str">
        <f>_xlfn.XLOOKUP(E572,'Customer Data'!$A$1:$A$1001,'Customer Data'!$F$1:$F$1001,,0)</f>
        <v>United States</v>
      </c>
      <c r="K572" t="str">
        <f>INDEX('Product Data'!$A$1:$G$49,MATCH('Order Data'!$F572,'Product Data'!$A$1:$A$49,0),MATCH('Order Data'!K$1,'Product Data'!$A$1:$G$1,0))</f>
        <v>Ara</v>
      </c>
      <c r="L572" t="str">
        <f>INDEX('Product Data'!$A$1:$G$49,MATCH('Order Data'!$F572,'Product Data'!$A$1:$A$49,0),MATCH('Order Data'!L$1,'Product Data'!$A$1:$G$1,0))</f>
        <v>M</v>
      </c>
      <c r="M572" s="4">
        <f>INDEX('Product Data'!$A$1:$G$49,MATCH('Order Data'!$F572,'Product Data'!$A$1:$A$49,0),MATCH('Order Data'!M$1,'Product Data'!$A$1:$G$1,0))</f>
        <v>0.5</v>
      </c>
      <c r="N572" s="5">
        <f>INDEX('Product Data'!$A$1:$G$49,MATCH('Order Data'!$F572,'Product Data'!$A$1:$A$49,0),MATCH('Order Data'!N$1,'Product Data'!$A$1:$G$1,0))</f>
        <v>6.75</v>
      </c>
      <c r="O572" s="5">
        <f t="shared" si="24"/>
        <v>27</v>
      </c>
      <c r="P572" t="str">
        <f t="shared" si="25"/>
        <v>Arabica</v>
      </c>
      <c r="Q572" t="str">
        <f t="shared" si="26"/>
        <v>Medium</v>
      </c>
      <c r="R572" t="str">
        <f>_xlfn.XLOOKUP(tbl_orders[[#This Row],[Customer ID]],'Customer Data'!$A$1:$A$1001,'Customer Data'!$H$1:$H$1001,,0)</f>
        <v>No</v>
      </c>
    </row>
    <row r="573" spans="1:18" x14ac:dyDescent="0.2">
      <c r="A573" s="2" t="s">
        <v>2638</v>
      </c>
      <c r="B573" s="2" t="str">
        <f>TEXT(tbl_orders[[#This Row],[Order Date]],"mmm")</f>
        <v>Jan</v>
      </c>
      <c r="C573" s="2" t="str">
        <f>TEXT(tbl_orders[[#This Row],[Order Date]],"yyyy")</f>
        <v>2022</v>
      </c>
      <c r="D573" s="3">
        <v>44592</v>
      </c>
      <c r="E573" s="2" t="s">
        <v>2639</v>
      </c>
      <c r="F573" t="s">
        <v>4303</v>
      </c>
      <c r="G573" s="2">
        <v>2</v>
      </c>
      <c r="H573" s="2" t="str">
        <f>_xlfn.XLOOKUP(E573,'Customer Data'!$A$1:$A$1001,'Customer Data'!$B$1:$B$1001,,0)</f>
        <v>Elizabet Aizikowitz</v>
      </c>
      <c r="I573" s="2" t="str">
        <f>IF(_xlfn.XLOOKUP(E573,'Customer Data'!$A$1:$A$1001,'Customer Data'!$C$1:$C$1001,,0)=0,"",_xlfn.XLOOKUP(E573,'Customer Data'!$A$1:$A$1001,'Customer Data'!$C$1:$C$1001,,0))</f>
        <v>eaizikowitzfv@virginia.edu</v>
      </c>
      <c r="J573" s="2" t="str">
        <f>_xlfn.XLOOKUP(E573,'Customer Data'!$A$1:$A$1001,'Customer Data'!$F$1:$F$1001,,0)</f>
        <v>China</v>
      </c>
      <c r="K573" t="str">
        <f>INDEX('Product Data'!$A$1:$G$49,MATCH('Order Data'!$F573,'Product Data'!$A$1:$A$49,0),MATCH('Order Data'!K$1,'Product Data'!$A$1:$G$1,0))</f>
        <v>Exc</v>
      </c>
      <c r="L573" t="str">
        <f>INDEX('Product Data'!$A$1:$G$49,MATCH('Order Data'!$F573,'Product Data'!$A$1:$A$49,0),MATCH('Order Data'!L$1,'Product Data'!$A$1:$G$1,0))</f>
        <v>L</v>
      </c>
      <c r="M573" s="4">
        <f>INDEX('Product Data'!$A$1:$G$49,MATCH('Order Data'!$F573,'Product Data'!$A$1:$A$49,0),MATCH('Order Data'!M$1,'Product Data'!$A$1:$G$1,0))</f>
        <v>0.5</v>
      </c>
      <c r="N573" s="5">
        <f>INDEX('Product Data'!$A$1:$G$49,MATCH('Order Data'!$F573,'Product Data'!$A$1:$A$49,0),MATCH('Order Data'!N$1,'Product Data'!$A$1:$G$1,0))</f>
        <v>8.91</v>
      </c>
      <c r="O573" s="5">
        <f t="shared" si="24"/>
        <v>17.82</v>
      </c>
      <c r="P573" t="str">
        <f t="shared" si="25"/>
        <v>Excelsa</v>
      </c>
      <c r="Q573" t="str">
        <f t="shared" si="26"/>
        <v>Light</v>
      </c>
      <c r="R573" t="str">
        <f>_xlfn.XLOOKUP(tbl_orders[[#This Row],[Customer ID]],'Customer Data'!$A$1:$A$1001,'Customer Data'!$H$1:$H$1001,,0)</f>
        <v>No</v>
      </c>
    </row>
    <row r="574" spans="1:18" x14ac:dyDescent="0.2">
      <c r="A574" s="2" t="s">
        <v>2642</v>
      </c>
      <c r="B574" s="2" t="str">
        <f>TEXT(tbl_orders[[#This Row],[Order Date]],"mmm")</f>
        <v>Feb</v>
      </c>
      <c r="C574" s="2" t="str">
        <f>TEXT(tbl_orders[[#This Row],[Order Date]],"yyyy")</f>
        <v>2019</v>
      </c>
      <c r="D574" s="3">
        <v>43515</v>
      </c>
      <c r="E574" s="2" t="s">
        <v>2643</v>
      </c>
      <c r="F574" t="s">
        <v>4281</v>
      </c>
      <c r="G574" s="2">
        <v>2</v>
      </c>
      <c r="H574" s="2" t="str">
        <f>_xlfn.XLOOKUP(E574,'Customer Data'!$A$1:$A$1001,'Customer Data'!$B$1:$B$1001,,0)</f>
        <v>Herbie Peppard</v>
      </c>
      <c r="I574" s="2" t="str">
        <f>IF(_xlfn.XLOOKUP(E574,'Customer Data'!$A$1:$A$1001,'Customer Data'!$C$1:$C$1001,,0)=0,"",_xlfn.XLOOKUP(E574,'Customer Data'!$A$1:$A$1001,'Customer Data'!$C$1:$C$1001,,0))</f>
        <v/>
      </c>
      <c r="J574" s="2" t="str">
        <f>_xlfn.XLOOKUP(E574,'Customer Data'!$A$1:$A$1001,'Customer Data'!$F$1:$F$1001,,0)</f>
        <v>United States</v>
      </c>
      <c r="K574" t="str">
        <f>INDEX('Product Data'!$A$1:$G$49,MATCH('Order Data'!$F574,'Product Data'!$A$1:$A$49,0),MATCH('Order Data'!K$1,'Product Data'!$A$1:$G$1,0))</f>
        <v>Ara</v>
      </c>
      <c r="L574" t="str">
        <f>INDEX('Product Data'!$A$1:$G$49,MATCH('Order Data'!$F574,'Product Data'!$A$1:$A$49,0),MATCH('Order Data'!L$1,'Product Data'!$A$1:$G$1,0))</f>
        <v>D</v>
      </c>
      <c r="M574" s="4">
        <f>INDEX('Product Data'!$A$1:$G$49,MATCH('Order Data'!$F574,'Product Data'!$A$1:$A$49,0),MATCH('Order Data'!M$1,'Product Data'!$A$1:$G$1,0))</f>
        <v>0.2</v>
      </c>
      <c r="N574" s="5">
        <f>INDEX('Product Data'!$A$1:$G$49,MATCH('Order Data'!$F574,'Product Data'!$A$1:$A$49,0),MATCH('Order Data'!N$1,'Product Data'!$A$1:$G$1,0))</f>
        <v>2.9849999999999999</v>
      </c>
      <c r="O574" s="5">
        <f t="shared" si="24"/>
        <v>5.97</v>
      </c>
      <c r="P574" t="str">
        <f t="shared" si="25"/>
        <v>Arabica</v>
      </c>
      <c r="Q574" t="str">
        <f t="shared" si="26"/>
        <v>Dark</v>
      </c>
      <c r="R574" t="str">
        <f>_xlfn.XLOOKUP(tbl_orders[[#This Row],[Customer ID]],'Customer Data'!$A$1:$A$1001,'Customer Data'!$H$1:$H$1001,,0)</f>
        <v>Yes</v>
      </c>
    </row>
    <row r="575" spans="1:18" x14ac:dyDescent="0.2">
      <c r="A575" s="2" t="s">
        <v>2645</v>
      </c>
      <c r="B575" s="2" t="str">
        <f>TEXT(tbl_orders[[#This Row],[Order Date]],"mmm")</f>
        <v>Nov</v>
      </c>
      <c r="C575" s="2" t="str">
        <f>TEXT(tbl_orders[[#This Row],[Order Date]],"yyyy")</f>
        <v>2019</v>
      </c>
      <c r="D575" s="3">
        <v>43781</v>
      </c>
      <c r="E575" s="2" t="s">
        <v>2646</v>
      </c>
      <c r="F575" t="s">
        <v>4282</v>
      </c>
      <c r="G575" s="2">
        <v>6</v>
      </c>
      <c r="H575" s="2" t="str">
        <f>_xlfn.XLOOKUP(E575,'Customer Data'!$A$1:$A$1001,'Customer Data'!$B$1:$B$1001,,0)</f>
        <v>Cornie Venour</v>
      </c>
      <c r="I575" s="2" t="str">
        <f>IF(_xlfn.XLOOKUP(E575,'Customer Data'!$A$1:$A$1001,'Customer Data'!$C$1:$C$1001,,0)=0,"",_xlfn.XLOOKUP(E575,'Customer Data'!$A$1:$A$1001,'Customer Data'!$C$1:$C$1001,,0))</f>
        <v>cvenourfx@ask.com</v>
      </c>
      <c r="J575" s="2" t="str">
        <f>_xlfn.XLOOKUP(E575,'Customer Data'!$A$1:$A$1001,'Customer Data'!$F$1:$F$1001,,0)</f>
        <v>Brazil</v>
      </c>
      <c r="K575" t="str">
        <f>INDEX('Product Data'!$A$1:$G$49,MATCH('Order Data'!$F575,'Product Data'!$A$1:$A$49,0),MATCH('Order Data'!K$1,'Product Data'!$A$1:$G$1,0))</f>
        <v>Ara</v>
      </c>
      <c r="L575" t="str">
        <f>INDEX('Product Data'!$A$1:$G$49,MATCH('Order Data'!$F575,'Product Data'!$A$1:$A$49,0),MATCH('Order Data'!L$1,'Product Data'!$A$1:$G$1,0))</f>
        <v>M</v>
      </c>
      <c r="M575" s="4">
        <f>INDEX('Product Data'!$A$1:$G$49,MATCH('Order Data'!$F575,'Product Data'!$A$1:$A$49,0),MATCH('Order Data'!M$1,'Product Data'!$A$1:$G$1,0))</f>
        <v>1</v>
      </c>
      <c r="N575" s="5">
        <f>INDEX('Product Data'!$A$1:$G$49,MATCH('Order Data'!$F575,'Product Data'!$A$1:$A$49,0),MATCH('Order Data'!N$1,'Product Data'!$A$1:$G$1,0))</f>
        <v>11.25</v>
      </c>
      <c r="O575" s="5">
        <f t="shared" si="24"/>
        <v>67.5</v>
      </c>
      <c r="P575" t="str">
        <f t="shared" si="25"/>
        <v>Arabica</v>
      </c>
      <c r="Q575" t="str">
        <f t="shared" si="26"/>
        <v>Medium</v>
      </c>
      <c r="R575" t="str">
        <f>_xlfn.XLOOKUP(tbl_orders[[#This Row],[Customer ID]],'Customer Data'!$A$1:$A$1001,'Customer Data'!$H$1:$H$1001,,0)</f>
        <v>No</v>
      </c>
    </row>
    <row r="576" spans="1:18" x14ac:dyDescent="0.2">
      <c r="A576" s="2" t="s">
        <v>2649</v>
      </c>
      <c r="B576" s="2" t="str">
        <f>TEXT(tbl_orders[[#This Row],[Order Date]],"mmm")</f>
        <v>May</v>
      </c>
      <c r="C576" s="2" t="str">
        <f>TEXT(tbl_orders[[#This Row],[Order Date]],"yyyy")</f>
        <v>2022</v>
      </c>
      <c r="D576" s="3">
        <v>44697</v>
      </c>
      <c r="E576" s="2" t="s">
        <v>2650</v>
      </c>
      <c r="F576" t="s">
        <v>4305</v>
      </c>
      <c r="G576" s="2">
        <v>2</v>
      </c>
      <c r="H576" s="2" t="str">
        <f>_xlfn.XLOOKUP(E576,'Customer Data'!$A$1:$A$1001,'Customer Data'!$B$1:$B$1001,,0)</f>
        <v>Maggy Harby</v>
      </c>
      <c r="I576" s="2" t="str">
        <f>IF(_xlfn.XLOOKUP(E576,'Customer Data'!$A$1:$A$1001,'Customer Data'!$C$1:$C$1001,,0)=0,"",_xlfn.XLOOKUP(E576,'Customer Data'!$A$1:$A$1001,'Customer Data'!$C$1:$C$1001,,0))</f>
        <v>mharbyfy@163.com</v>
      </c>
      <c r="J576" s="2" t="str">
        <f>_xlfn.XLOOKUP(E576,'Customer Data'!$A$1:$A$1001,'Customer Data'!$F$1:$F$1001,,0)</f>
        <v>United States</v>
      </c>
      <c r="K576" t="str">
        <f>INDEX('Product Data'!$A$1:$G$49,MATCH('Order Data'!$F576,'Product Data'!$A$1:$A$49,0),MATCH('Order Data'!K$1,'Product Data'!$A$1:$G$1,0))</f>
        <v>Rob</v>
      </c>
      <c r="L576" t="str">
        <f>INDEX('Product Data'!$A$1:$G$49,MATCH('Order Data'!$F576,'Product Data'!$A$1:$A$49,0),MATCH('Order Data'!L$1,'Product Data'!$A$1:$G$1,0))</f>
        <v>L</v>
      </c>
      <c r="M576" s="4">
        <f>INDEX('Product Data'!$A$1:$G$49,MATCH('Order Data'!$F576,'Product Data'!$A$1:$A$49,0),MATCH('Order Data'!M$1,'Product Data'!$A$1:$G$1,0))</f>
        <v>0.2</v>
      </c>
      <c r="N576" s="5">
        <f>INDEX('Product Data'!$A$1:$G$49,MATCH('Order Data'!$F576,'Product Data'!$A$1:$A$49,0),MATCH('Order Data'!N$1,'Product Data'!$A$1:$G$1,0))</f>
        <v>3.5849999999999995</v>
      </c>
      <c r="O576" s="5">
        <f t="shared" si="24"/>
        <v>7.169999999999999</v>
      </c>
      <c r="P576" t="str">
        <f t="shared" si="25"/>
        <v>Robusta</v>
      </c>
      <c r="Q576" t="str">
        <f t="shared" si="26"/>
        <v>Light</v>
      </c>
      <c r="R576" t="str">
        <f>_xlfn.XLOOKUP(tbl_orders[[#This Row],[Customer ID]],'Customer Data'!$A$1:$A$1001,'Customer Data'!$H$1:$H$1001,,0)</f>
        <v>Yes</v>
      </c>
    </row>
    <row r="577" spans="1:18" x14ac:dyDescent="0.2">
      <c r="A577" s="2" t="s">
        <v>2653</v>
      </c>
      <c r="B577" s="2" t="str">
        <f>TEXT(tbl_orders[[#This Row],[Order Date]],"mmm")</f>
        <v>Feb</v>
      </c>
      <c r="C577" s="2" t="str">
        <f>TEXT(tbl_orders[[#This Row],[Order Date]],"yyyy")</f>
        <v>2021</v>
      </c>
      <c r="D577" s="3">
        <v>44239</v>
      </c>
      <c r="E577" s="2" t="s">
        <v>2654</v>
      </c>
      <c r="F577" t="s">
        <v>4308</v>
      </c>
      <c r="G577" s="2">
        <v>2</v>
      </c>
      <c r="H577" s="2" t="str">
        <f>_xlfn.XLOOKUP(E577,'Customer Data'!$A$1:$A$1001,'Customer Data'!$B$1:$B$1001,,0)</f>
        <v>Reggie Thickpenny</v>
      </c>
      <c r="I577" s="2" t="str">
        <f>IF(_xlfn.XLOOKUP(E577,'Customer Data'!$A$1:$A$1001,'Customer Data'!$C$1:$C$1001,,0)=0,"",_xlfn.XLOOKUP(E577,'Customer Data'!$A$1:$A$1001,'Customer Data'!$C$1:$C$1001,,0))</f>
        <v>rthickpennyfz@cafepress.com</v>
      </c>
      <c r="J577" s="2" t="str">
        <f>_xlfn.XLOOKUP(E577,'Customer Data'!$A$1:$A$1001,'Customer Data'!$F$1:$F$1001,,0)</f>
        <v>China</v>
      </c>
      <c r="K577" t="str">
        <f>INDEX('Product Data'!$A$1:$G$49,MATCH('Order Data'!$F577,'Product Data'!$A$1:$A$49,0),MATCH('Order Data'!K$1,'Product Data'!$A$1:$G$1,0))</f>
        <v>Lib</v>
      </c>
      <c r="L577" t="str">
        <f>INDEX('Product Data'!$A$1:$G$49,MATCH('Order Data'!$F577,'Product Data'!$A$1:$A$49,0),MATCH('Order Data'!L$1,'Product Data'!$A$1:$G$1,0))</f>
        <v>M</v>
      </c>
      <c r="M577" s="4">
        <f>INDEX('Product Data'!$A$1:$G$49,MATCH('Order Data'!$F577,'Product Data'!$A$1:$A$49,0),MATCH('Order Data'!M$1,'Product Data'!$A$1:$G$1,0))</f>
        <v>2.5</v>
      </c>
      <c r="N577" s="5">
        <f>INDEX('Product Data'!$A$1:$G$49,MATCH('Order Data'!$F577,'Product Data'!$A$1:$A$49,0),MATCH('Order Data'!N$1,'Product Data'!$A$1:$G$1,0))</f>
        <v>33.464999999999996</v>
      </c>
      <c r="O577" s="5">
        <f t="shared" si="24"/>
        <v>66.929999999999993</v>
      </c>
      <c r="P577" t="str">
        <f t="shared" si="25"/>
        <v>Liberica</v>
      </c>
      <c r="Q577" t="str">
        <f t="shared" si="26"/>
        <v>Medium</v>
      </c>
      <c r="R577" t="str">
        <f>_xlfn.XLOOKUP(tbl_orders[[#This Row],[Customer ID]],'Customer Data'!$A$1:$A$1001,'Customer Data'!$H$1:$H$1001,,0)</f>
        <v>No</v>
      </c>
    </row>
    <row r="578" spans="1:18" x14ac:dyDescent="0.2">
      <c r="A578" s="2" t="s">
        <v>2657</v>
      </c>
      <c r="B578" s="2" t="str">
        <f>TEXT(tbl_orders[[#This Row],[Order Date]],"mmm")</f>
        <v>Apr</v>
      </c>
      <c r="C578" s="2" t="str">
        <f>TEXT(tbl_orders[[#This Row],[Order Date]],"yyyy")</f>
        <v>2021</v>
      </c>
      <c r="D578" s="3">
        <v>44290</v>
      </c>
      <c r="E578" s="2" t="s">
        <v>2658</v>
      </c>
      <c r="F578" t="s">
        <v>4281</v>
      </c>
      <c r="G578" s="2">
        <v>6</v>
      </c>
      <c r="H578" s="2" t="str">
        <f>_xlfn.XLOOKUP(E578,'Customer Data'!$A$1:$A$1001,'Customer Data'!$B$1:$B$1001,,0)</f>
        <v>Phyllys Ormerod</v>
      </c>
      <c r="I578" s="2" t="str">
        <f>IF(_xlfn.XLOOKUP(E578,'Customer Data'!$A$1:$A$1001,'Customer Data'!$C$1:$C$1001,,0)=0,"",_xlfn.XLOOKUP(E578,'Customer Data'!$A$1:$A$1001,'Customer Data'!$C$1:$C$1001,,0))</f>
        <v>pormerodg0@redcross.org</v>
      </c>
      <c r="J578" s="2" t="str">
        <f>_xlfn.XLOOKUP(E578,'Customer Data'!$A$1:$A$1001,'Customer Data'!$F$1:$F$1001,,0)</f>
        <v>United States</v>
      </c>
      <c r="K578" t="str">
        <f>INDEX('Product Data'!$A$1:$G$49,MATCH('Order Data'!$F578,'Product Data'!$A$1:$A$49,0),MATCH('Order Data'!K$1,'Product Data'!$A$1:$G$1,0))</f>
        <v>Ara</v>
      </c>
      <c r="L578" t="str">
        <f>INDEX('Product Data'!$A$1:$G$49,MATCH('Order Data'!$F578,'Product Data'!$A$1:$A$49,0),MATCH('Order Data'!L$1,'Product Data'!$A$1:$G$1,0))</f>
        <v>D</v>
      </c>
      <c r="M578" s="4">
        <f>INDEX('Product Data'!$A$1:$G$49,MATCH('Order Data'!$F578,'Product Data'!$A$1:$A$49,0),MATCH('Order Data'!M$1,'Product Data'!$A$1:$G$1,0))</f>
        <v>0.2</v>
      </c>
      <c r="N578" s="5">
        <f>INDEX('Product Data'!$A$1:$G$49,MATCH('Order Data'!$F578,'Product Data'!$A$1:$A$49,0),MATCH('Order Data'!N$1,'Product Data'!$A$1:$G$1,0))</f>
        <v>2.9849999999999999</v>
      </c>
      <c r="O578" s="5">
        <f t="shared" si="24"/>
        <v>17.91</v>
      </c>
      <c r="P578" t="str">
        <f t="shared" si="25"/>
        <v>Arabica</v>
      </c>
      <c r="Q578" t="str">
        <f t="shared" si="26"/>
        <v>Dark</v>
      </c>
      <c r="R578" t="str">
        <f>_xlfn.XLOOKUP(tbl_orders[[#This Row],[Customer ID]],'Customer Data'!$A$1:$A$1001,'Customer Data'!$H$1:$H$1001,,0)</f>
        <v>No</v>
      </c>
    </row>
    <row r="579" spans="1:18" x14ac:dyDescent="0.2">
      <c r="A579" s="2" t="s">
        <v>2661</v>
      </c>
      <c r="B579" s="2" t="str">
        <f>TEXT(tbl_orders[[#This Row],[Order Date]],"mmm")</f>
        <v>Aug</v>
      </c>
      <c r="C579" s="2" t="str">
        <f>TEXT(tbl_orders[[#This Row],[Order Date]],"yyyy")</f>
        <v>2021</v>
      </c>
      <c r="D579" s="3">
        <v>44410</v>
      </c>
      <c r="E579" s="2" t="s">
        <v>2662</v>
      </c>
      <c r="F579" t="s">
        <v>4289</v>
      </c>
      <c r="G579" s="2">
        <v>4</v>
      </c>
      <c r="H579" s="2" t="str">
        <f>_xlfn.XLOOKUP(E579,'Customer Data'!$A$1:$A$1001,'Customer Data'!$B$1:$B$1001,,0)</f>
        <v>Don Flintiff</v>
      </c>
      <c r="I579" s="2" t="str">
        <f>IF(_xlfn.XLOOKUP(E579,'Customer Data'!$A$1:$A$1001,'Customer Data'!$C$1:$C$1001,,0)=0,"",_xlfn.XLOOKUP(E579,'Customer Data'!$A$1:$A$1001,'Customer Data'!$C$1:$C$1001,,0))</f>
        <v>dflintiffg1@e-recht24.de</v>
      </c>
      <c r="J579" s="2" t="str">
        <f>_xlfn.XLOOKUP(E579,'Customer Data'!$A$1:$A$1001,'Customer Data'!$F$1:$F$1001,,0)</f>
        <v>China</v>
      </c>
      <c r="K579" t="str">
        <f>INDEX('Product Data'!$A$1:$G$49,MATCH('Order Data'!$F579,'Product Data'!$A$1:$A$49,0),MATCH('Order Data'!K$1,'Product Data'!$A$1:$G$1,0))</f>
        <v>Lib</v>
      </c>
      <c r="L579" t="str">
        <f>INDEX('Product Data'!$A$1:$G$49,MATCH('Order Data'!$F579,'Product Data'!$A$1:$A$49,0),MATCH('Order Data'!L$1,'Product Data'!$A$1:$G$1,0))</f>
        <v>M</v>
      </c>
      <c r="M579" s="4">
        <f>INDEX('Product Data'!$A$1:$G$49,MATCH('Order Data'!$F579,'Product Data'!$A$1:$A$49,0),MATCH('Order Data'!M$1,'Product Data'!$A$1:$G$1,0))</f>
        <v>1</v>
      </c>
      <c r="N579" s="5">
        <f>INDEX('Product Data'!$A$1:$G$49,MATCH('Order Data'!$F579,'Product Data'!$A$1:$A$49,0),MATCH('Order Data'!N$1,'Product Data'!$A$1:$G$1,0))</f>
        <v>14.55</v>
      </c>
      <c r="O579" s="5">
        <f t="shared" ref="O579:O642" si="27">N579*G579</f>
        <v>58.2</v>
      </c>
      <c r="P579" t="str">
        <f t="shared" ref="P579:P642" si="28">IF(K579="Rob","Robusta",IF(K579="Exc","Excelsa",IF(K579="Ara","Arabica",IF(K579="Lib","Liberica",""))))</f>
        <v>Liberica</v>
      </c>
      <c r="Q579" t="str">
        <f t="shared" ref="Q579:Q642" si="29">IF(L579="M","Medium",IF(L579="L","Light",IF(L579="D","Dark","")))</f>
        <v>Medium</v>
      </c>
      <c r="R579" t="str">
        <f>_xlfn.XLOOKUP(tbl_orders[[#This Row],[Customer ID]],'Customer Data'!$A$1:$A$1001,'Customer Data'!$H$1:$H$1001,,0)</f>
        <v>No</v>
      </c>
    </row>
    <row r="580" spans="1:18" x14ac:dyDescent="0.2">
      <c r="A580" s="2" t="s">
        <v>2665</v>
      </c>
      <c r="B580" s="2" t="str">
        <f>TEXT(tbl_orders[[#This Row],[Order Date]],"mmm")</f>
        <v>Jun</v>
      </c>
      <c r="C580" s="2" t="str">
        <f>TEXT(tbl_orders[[#This Row],[Order Date]],"yyyy")</f>
        <v>2022</v>
      </c>
      <c r="D580" s="3">
        <v>44720</v>
      </c>
      <c r="E580" s="2" t="s">
        <v>2666</v>
      </c>
      <c r="F580" t="s">
        <v>4311</v>
      </c>
      <c r="G580" s="2">
        <v>2</v>
      </c>
      <c r="H580" s="2" t="str">
        <f>_xlfn.XLOOKUP(E580,'Customer Data'!$A$1:$A$1001,'Customer Data'!$B$1:$B$1001,,0)</f>
        <v>Tymon Zanetti</v>
      </c>
      <c r="I580" s="2" t="str">
        <f>IF(_xlfn.XLOOKUP(E580,'Customer Data'!$A$1:$A$1001,'Customer Data'!$C$1:$C$1001,,0)=0,"",_xlfn.XLOOKUP(E580,'Customer Data'!$A$1:$A$1001,'Customer Data'!$C$1:$C$1001,,0))</f>
        <v>tzanettig2@gravatar.com</v>
      </c>
      <c r="J580" s="2" t="str">
        <f>_xlfn.XLOOKUP(E580,'Customer Data'!$A$1:$A$1001,'Customer Data'!$F$1:$F$1001,,0)</f>
        <v>Brazil</v>
      </c>
      <c r="K580" t="str">
        <f>INDEX('Product Data'!$A$1:$G$49,MATCH('Order Data'!$F580,'Product Data'!$A$1:$A$49,0),MATCH('Order Data'!K$1,'Product Data'!$A$1:$G$1,0))</f>
        <v>Exc</v>
      </c>
      <c r="L580" t="str">
        <f>INDEX('Product Data'!$A$1:$G$49,MATCH('Order Data'!$F580,'Product Data'!$A$1:$A$49,0),MATCH('Order Data'!L$1,'Product Data'!$A$1:$G$1,0))</f>
        <v>L</v>
      </c>
      <c r="M580" s="4">
        <f>INDEX('Product Data'!$A$1:$G$49,MATCH('Order Data'!$F580,'Product Data'!$A$1:$A$49,0),MATCH('Order Data'!M$1,'Product Data'!$A$1:$G$1,0))</f>
        <v>0.2</v>
      </c>
      <c r="N580" s="5">
        <f>INDEX('Product Data'!$A$1:$G$49,MATCH('Order Data'!$F580,'Product Data'!$A$1:$A$49,0),MATCH('Order Data'!N$1,'Product Data'!$A$1:$G$1,0))</f>
        <v>4.4550000000000001</v>
      </c>
      <c r="O580" s="5">
        <f t="shared" si="27"/>
        <v>8.91</v>
      </c>
      <c r="P580" t="str">
        <f t="shared" si="28"/>
        <v>Excelsa</v>
      </c>
      <c r="Q580" t="str">
        <f t="shared" si="29"/>
        <v>Light</v>
      </c>
      <c r="R580" t="str">
        <f>_xlfn.XLOOKUP(tbl_orders[[#This Row],[Customer ID]],'Customer Data'!$A$1:$A$1001,'Customer Data'!$H$1:$H$1001,,0)</f>
        <v>No</v>
      </c>
    </row>
    <row r="581" spans="1:18" x14ac:dyDescent="0.2">
      <c r="A581" s="2" t="s">
        <v>2665</v>
      </c>
      <c r="B581" s="2" t="str">
        <f>TEXT(tbl_orders[[#This Row],[Order Date]],"mmm")</f>
        <v>Jun</v>
      </c>
      <c r="C581" s="2" t="str">
        <f>TEXT(tbl_orders[[#This Row],[Order Date]],"yyyy")</f>
        <v>2022</v>
      </c>
      <c r="D581" s="3">
        <v>44720</v>
      </c>
      <c r="E581" s="2" t="s">
        <v>2666</v>
      </c>
      <c r="F581" t="s">
        <v>4284</v>
      </c>
      <c r="G581" s="2">
        <v>2</v>
      </c>
      <c r="H581" s="2" t="str">
        <f>_xlfn.XLOOKUP(E581,'Customer Data'!$A$1:$A$1001,'Customer Data'!$B$1:$B$1001,,0)</f>
        <v>Tymon Zanetti</v>
      </c>
      <c r="I581" s="2" t="str">
        <f>IF(_xlfn.XLOOKUP(E581,'Customer Data'!$A$1:$A$1001,'Customer Data'!$C$1:$C$1001,,0)=0,"",_xlfn.XLOOKUP(E581,'Customer Data'!$A$1:$A$1001,'Customer Data'!$C$1:$C$1001,,0))</f>
        <v>tzanettig2@gravatar.com</v>
      </c>
      <c r="J581" s="2" t="str">
        <f>_xlfn.XLOOKUP(E581,'Customer Data'!$A$1:$A$1001,'Customer Data'!$F$1:$F$1001,,0)</f>
        <v>Brazil</v>
      </c>
      <c r="K581" t="str">
        <f>INDEX('Product Data'!$A$1:$G$49,MATCH('Order Data'!$F581,'Product Data'!$A$1:$A$49,0),MATCH('Order Data'!K$1,'Product Data'!$A$1:$G$1,0))</f>
        <v>Ara</v>
      </c>
      <c r="L581" t="str">
        <f>INDEX('Product Data'!$A$1:$G$49,MATCH('Order Data'!$F581,'Product Data'!$A$1:$A$49,0),MATCH('Order Data'!L$1,'Product Data'!$A$1:$G$1,0))</f>
        <v>M</v>
      </c>
      <c r="M581" s="4">
        <f>INDEX('Product Data'!$A$1:$G$49,MATCH('Order Data'!$F581,'Product Data'!$A$1:$A$49,0),MATCH('Order Data'!M$1,'Product Data'!$A$1:$G$1,0))</f>
        <v>0.5</v>
      </c>
      <c r="N581" s="5">
        <f>INDEX('Product Data'!$A$1:$G$49,MATCH('Order Data'!$F581,'Product Data'!$A$1:$A$49,0),MATCH('Order Data'!N$1,'Product Data'!$A$1:$G$1,0))</f>
        <v>6.75</v>
      </c>
      <c r="O581" s="5">
        <f t="shared" si="27"/>
        <v>13.5</v>
      </c>
      <c r="P581" t="str">
        <f t="shared" si="28"/>
        <v>Arabica</v>
      </c>
      <c r="Q581" t="str">
        <f t="shared" si="29"/>
        <v>Medium</v>
      </c>
      <c r="R581" t="str">
        <f>_xlfn.XLOOKUP(tbl_orders[[#This Row],[Customer ID]],'Customer Data'!$A$1:$A$1001,'Customer Data'!$H$1:$H$1001,,0)</f>
        <v>No</v>
      </c>
    </row>
    <row r="582" spans="1:18" x14ac:dyDescent="0.2">
      <c r="A582" s="2" t="s">
        <v>2672</v>
      </c>
      <c r="B582" s="2" t="str">
        <f>TEXT(tbl_orders[[#This Row],[Order Date]],"mmm")</f>
        <v>May</v>
      </c>
      <c r="C582" s="2" t="str">
        <f>TEXT(tbl_orders[[#This Row],[Order Date]],"yyyy")</f>
        <v>2020</v>
      </c>
      <c r="D582" s="3">
        <v>43965</v>
      </c>
      <c r="E582" s="2" t="s">
        <v>2673</v>
      </c>
      <c r="F582" t="s">
        <v>4298</v>
      </c>
      <c r="G582" s="2">
        <v>3</v>
      </c>
      <c r="H582" s="2" t="str">
        <f>_xlfn.XLOOKUP(E582,'Customer Data'!$A$1:$A$1001,'Customer Data'!$B$1:$B$1001,,0)</f>
        <v>Reinaldos Kirtley</v>
      </c>
      <c r="I582" s="2" t="str">
        <f>IF(_xlfn.XLOOKUP(E582,'Customer Data'!$A$1:$A$1001,'Customer Data'!$C$1:$C$1001,,0)=0,"",_xlfn.XLOOKUP(E582,'Customer Data'!$A$1:$A$1001,'Customer Data'!$C$1:$C$1001,,0))</f>
        <v>rkirtleyg4@hatena.ne.jp</v>
      </c>
      <c r="J582" s="2" t="str">
        <f>_xlfn.XLOOKUP(E582,'Customer Data'!$A$1:$A$1001,'Customer Data'!$F$1:$F$1001,,0)</f>
        <v>United States</v>
      </c>
      <c r="K582" t="str">
        <f>INDEX('Product Data'!$A$1:$G$49,MATCH('Order Data'!$F582,'Product Data'!$A$1:$A$49,0),MATCH('Order Data'!K$1,'Product Data'!$A$1:$G$1,0))</f>
        <v>Exc</v>
      </c>
      <c r="L582" t="str">
        <f>INDEX('Product Data'!$A$1:$G$49,MATCH('Order Data'!$F582,'Product Data'!$A$1:$A$49,0),MATCH('Order Data'!L$1,'Product Data'!$A$1:$G$1,0))</f>
        <v>L</v>
      </c>
      <c r="M582" s="4">
        <f>INDEX('Product Data'!$A$1:$G$49,MATCH('Order Data'!$F582,'Product Data'!$A$1:$A$49,0),MATCH('Order Data'!M$1,'Product Data'!$A$1:$G$1,0))</f>
        <v>1</v>
      </c>
      <c r="N582" s="5">
        <f>INDEX('Product Data'!$A$1:$G$49,MATCH('Order Data'!$F582,'Product Data'!$A$1:$A$49,0),MATCH('Order Data'!N$1,'Product Data'!$A$1:$G$1,0))</f>
        <v>14.85</v>
      </c>
      <c r="O582" s="5">
        <f t="shared" si="27"/>
        <v>44.55</v>
      </c>
      <c r="P582" t="str">
        <f t="shared" si="28"/>
        <v>Excelsa</v>
      </c>
      <c r="Q582" t="str">
        <f t="shared" si="29"/>
        <v>Light</v>
      </c>
      <c r="R582" t="str">
        <f>_xlfn.XLOOKUP(tbl_orders[[#This Row],[Customer ID]],'Customer Data'!$A$1:$A$1001,'Customer Data'!$H$1:$H$1001,,0)</f>
        <v>Yes</v>
      </c>
    </row>
    <row r="583" spans="1:18" x14ac:dyDescent="0.2">
      <c r="A583" s="2" t="s">
        <v>2676</v>
      </c>
      <c r="B583" s="2" t="str">
        <f>TEXT(tbl_orders[[#This Row],[Order Date]],"mmm")</f>
        <v>Dec</v>
      </c>
      <c r="C583" s="2" t="str">
        <f>TEXT(tbl_orders[[#This Row],[Order Date]],"yyyy")</f>
        <v>2020</v>
      </c>
      <c r="D583" s="3">
        <v>44190</v>
      </c>
      <c r="E583" s="2" t="s">
        <v>2677</v>
      </c>
      <c r="F583" t="s">
        <v>4303</v>
      </c>
      <c r="G583" s="2">
        <v>5</v>
      </c>
      <c r="H583" s="2" t="str">
        <f>_xlfn.XLOOKUP(E583,'Customer Data'!$A$1:$A$1001,'Customer Data'!$B$1:$B$1001,,0)</f>
        <v>Carney Clemencet</v>
      </c>
      <c r="I583" s="2" t="str">
        <f>IF(_xlfn.XLOOKUP(E583,'Customer Data'!$A$1:$A$1001,'Customer Data'!$C$1:$C$1001,,0)=0,"",_xlfn.XLOOKUP(E583,'Customer Data'!$A$1:$A$1001,'Customer Data'!$C$1:$C$1001,,0))</f>
        <v>cclemencetg5@weather.com</v>
      </c>
      <c r="J583" s="2" t="str">
        <f>_xlfn.XLOOKUP(E583,'Customer Data'!$A$1:$A$1001,'Customer Data'!$F$1:$F$1001,,0)</f>
        <v>China</v>
      </c>
      <c r="K583" t="str">
        <f>INDEX('Product Data'!$A$1:$G$49,MATCH('Order Data'!$F583,'Product Data'!$A$1:$A$49,0),MATCH('Order Data'!K$1,'Product Data'!$A$1:$G$1,0))</f>
        <v>Exc</v>
      </c>
      <c r="L583" t="str">
        <f>INDEX('Product Data'!$A$1:$G$49,MATCH('Order Data'!$F583,'Product Data'!$A$1:$A$49,0),MATCH('Order Data'!L$1,'Product Data'!$A$1:$G$1,0))</f>
        <v>L</v>
      </c>
      <c r="M583" s="4">
        <f>INDEX('Product Data'!$A$1:$G$49,MATCH('Order Data'!$F583,'Product Data'!$A$1:$A$49,0),MATCH('Order Data'!M$1,'Product Data'!$A$1:$G$1,0))</f>
        <v>0.5</v>
      </c>
      <c r="N583" s="5">
        <f>INDEX('Product Data'!$A$1:$G$49,MATCH('Order Data'!$F583,'Product Data'!$A$1:$A$49,0),MATCH('Order Data'!N$1,'Product Data'!$A$1:$G$1,0))</f>
        <v>8.91</v>
      </c>
      <c r="O583" s="5">
        <f t="shared" si="27"/>
        <v>44.55</v>
      </c>
      <c r="P583" t="str">
        <f t="shared" si="28"/>
        <v>Excelsa</v>
      </c>
      <c r="Q583" t="str">
        <f t="shared" si="29"/>
        <v>Light</v>
      </c>
      <c r="R583" t="str">
        <f>_xlfn.XLOOKUP(tbl_orders[[#This Row],[Customer ID]],'Customer Data'!$A$1:$A$1001,'Customer Data'!$H$1:$H$1001,,0)</f>
        <v>Yes</v>
      </c>
    </row>
    <row r="584" spans="1:18" x14ac:dyDescent="0.2">
      <c r="A584" s="2" t="s">
        <v>2680</v>
      </c>
      <c r="B584" s="2" t="str">
        <f>TEXT(tbl_orders[[#This Row],[Order Date]],"mmm")</f>
        <v>Jul</v>
      </c>
      <c r="C584" s="2" t="str">
        <f>TEXT(tbl_orders[[#This Row],[Order Date]],"yyyy")</f>
        <v>2021</v>
      </c>
      <c r="D584" s="3">
        <v>44382</v>
      </c>
      <c r="E584" s="2" t="s">
        <v>2681</v>
      </c>
      <c r="F584" t="s">
        <v>4310</v>
      </c>
      <c r="G584" s="2">
        <v>5</v>
      </c>
      <c r="H584" s="2" t="str">
        <f>_xlfn.XLOOKUP(E584,'Customer Data'!$A$1:$A$1001,'Customer Data'!$B$1:$B$1001,,0)</f>
        <v>Russell Donet</v>
      </c>
      <c r="I584" s="2" t="str">
        <f>IF(_xlfn.XLOOKUP(E584,'Customer Data'!$A$1:$A$1001,'Customer Data'!$C$1:$C$1001,,0)=0,"",_xlfn.XLOOKUP(E584,'Customer Data'!$A$1:$A$1001,'Customer Data'!$C$1:$C$1001,,0))</f>
        <v>rdonetg6@oakley.com</v>
      </c>
      <c r="J584" s="2" t="str">
        <f>_xlfn.XLOOKUP(E584,'Customer Data'!$A$1:$A$1001,'Customer Data'!$F$1:$F$1001,,0)</f>
        <v>Brazil</v>
      </c>
      <c r="K584" t="str">
        <f>INDEX('Product Data'!$A$1:$G$49,MATCH('Order Data'!$F584,'Product Data'!$A$1:$A$49,0),MATCH('Order Data'!K$1,'Product Data'!$A$1:$G$1,0))</f>
        <v>Exc</v>
      </c>
      <c r="L584" t="str">
        <f>INDEX('Product Data'!$A$1:$G$49,MATCH('Order Data'!$F584,'Product Data'!$A$1:$A$49,0),MATCH('Order Data'!L$1,'Product Data'!$A$1:$G$1,0))</f>
        <v>D</v>
      </c>
      <c r="M584" s="4">
        <f>INDEX('Product Data'!$A$1:$G$49,MATCH('Order Data'!$F584,'Product Data'!$A$1:$A$49,0),MATCH('Order Data'!M$1,'Product Data'!$A$1:$G$1,0))</f>
        <v>1</v>
      </c>
      <c r="N584" s="5">
        <f>INDEX('Product Data'!$A$1:$G$49,MATCH('Order Data'!$F584,'Product Data'!$A$1:$A$49,0),MATCH('Order Data'!N$1,'Product Data'!$A$1:$G$1,0))</f>
        <v>12.15</v>
      </c>
      <c r="O584" s="5">
        <f t="shared" si="27"/>
        <v>60.75</v>
      </c>
      <c r="P584" t="str">
        <f t="shared" si="28"/>
        <v>Excelsa</v>
      </c>
      <c r="Q584" t="str">
        <f t="shared" si="29"/>
        <v>Dark</v>
      </c>
      <c r="R584" t="str">
        <f>_xlfn.XLOOKUP(tbl_orders[[#This Row],[Customer ID]],'Customer Data'!$A$1:$A$1001,'Customer Data'!$H$1:$H$1001,,0)</f>
        <v>No</v>
      </c>
    </row>
    <row r="585" spans="1:18" x14ac:dyDescent="0.2">
      <c r="A585" s="2" t="s">
        <v>2684</v>
      </c>
      <c r="B585" s="2" t="str">
        <f>TEXT(tbl_orders[[#This Row],[Order Date]],"mmm")</f>
        <v>Mar</v>
      </c>
      <c r="C585" s="2" t="str">
        <f>TEXT(tbl_orders[[#This Row],[Order Date]],"yyyy")</f>
        <v>2019</v>
      </c>
      <c r="D585" s="3">
        <v>43538</v>
      </c>
      <c r="E585" s="2" t="s">
        <v>2685</v>
      </c>
      <c r="F585" t="s">
        <v>4305</v>
      </c>
      <c r="G585" s="2">
        <v>1</v>
      </c>
      <c r="H585" s="2" t="str">
        <f>_xlfn.XLOOKUP(E585,'Customer Data'!$A$1:$A$1001,'Customer Data'!$B$1:$B$1001,,0)</f>
        <v>Sidney Gawen</v>
      </c>
      <c r="I585" s="2" t="str">
        <f>IF(_xlfn.XLOOKUP(E585,'Customer Data'!$A$1:$A$1001,'Customer Data'!$C$1:$C$1001,,0)=0,"",_xlfn.XLOOKUP(E585,'Customer Data'!$A$1:$A$1001,'Customer Data'!$C$1:$C$1001,,0))</f>
        <v>sgaweng7@creativecommons.org</v>
      </c>
      <c r="J585" s="2" t="str">
        <f>_xlfn.XLOOKUP(E585,'Customer Data'!$A$1:$A$1001,'Customer Data'!$F$1:$F$1001,,0)</f>
        <v>China</v>
      </c>
      <c r="K585" t="str">
        <f>INDEX('Product Data'!$A$1:$G$49,MATCH('Order Data'!$F585,'Product Data'!$A$1:$A$49,0),MATCH('Order Data'!K$1,'Product Data'!$A$1:$G$1,0))</f>
        <v>Rob</v>
      </c>
      <c r="L585" t="str">
        <f>INDEX('Product Data'!$A$1:$G$49,MATCH('Order Data'!$F585,'Product Data'!$A$1:$A$49,0),MATCH('Order Data'!L$1,'Product Data'!$A$1:$G$1,0))</f>
        <v>L</v>
      </c>
      <c r="M585" s="4">
        <f>INDEX('Product Data'!$A$1:$G$49,MATCH('Order Data'!$F585,'Product Data'!$A$1:$A$49,0),MATCH('Order Data'!M$1,'Product Data'!$A$1:$G$1,0))</f>
        <v>0.2</v>
      </c>
      <c r="N585" s="5">
        <f>INDEX('Product Data'!$A$1:$G$49,MATCH('Order Data'!$F585,'Product Data'!$A$1:$A$49,0),MATCH('Order Data'!N$1,'Product Data'!$A$1:$G$1,0))</f>
        <v>3.5849999999999995</v>
      </c>
      <c r="O585" s="5">
        <f t="shared" si="27"/>
        <v>3.5849999999999995</v>
      </c>
      <c r="P585" t="str">
        <f t="shared" si="28"/>
        <v>Robusta</v>
      </c>
      <c r="Q585" t="str">
        <f t="shared" si="29"/>
        <v>Light</v>
      </c>
      <c r="R585" t="str">
        <f>_xlfn.XLOOKUP(tbl_orders[[#This Row],[Customer ID]],'Customer Data'!$A$1:$A$1001,'Customer Data'!$H$1:$H$1001,,0)</f>
        <v>Yes</v>
      </c>
    </row>
    <row r="586" spans="1:18" x14ac:dyDescent="0.2">
      <c r="A586" s="2" t="s">
        <v>2688</v>
      </c>
      <c r="B586" s="2" t="str">
        <f>TEXT(tbl_orders[[#This Row],[Order Date]],"mmm")</f>
        <v>Mar</v>
      </c>
      <c r="C586" s="2" t="str">
        <f>TEXT(tbl_orders[[#This Row],[Order Date]],"yyyy")</f>
        <v>2021</v>
      </c>
      <c r="D586" s="3">
        <v>44262</v>
      </c>
      <c r="E586" s="2" t="s">
        <v>2689</v>
      </c>
      <c r="F586" t="s">
        <v>4305</v>
      </c>
      <c r="G586" s="2">
        <v>6</v>
      </c>
      <c r="H586" s="2" t="str">
        <f>_xlfn.XLOOKUP(E586,'Customer Data'!$A$1:$A$1001,'Customer Data'!$B$1:$B$1001,,0)</f>
        <v>Rickey Readie</v>
      </c>
      <c r="I586" s="2" t="str">
        <f>IF(_xlfn.XLOOKUP(E586,'Customer Data'!$A$1:$A$1001,'Customer Data'!$C$1:$C$1001,,0)=0,"",_xlfn.XLOOKUP(E586,'Customer Data'!$A$1:$A$1001,'Customer Data'!$C$1:$C$1001,,0))</f>
        <v>rreadieg8@guardian.co.uk</v>
      </c>
      <c r="J586" s="2" t="str">
        <f>_xlfn.XLOOKUP(E586,'Customer Data'!$A$1:$A$1001,'Customer Data'!$F$1:$F$1001,,0)</f>
        <v>United States</v>
      </c>
      <c r="K586" t="str">
        <f>INDEX('Product Data'!$A$1:$G$49,MATCH('Order Data'!$F586,'Product Data'!$A$1:$A$49,0),MATCH('Order Data'!K$1,'Product Data'!$A$1:$G$1,0))</f>
        <v>Rob</v>
      </c>
      <c r="L586" t="str">
        <f>INDEX('Product Data'!$A$1:$G$49,MATCH('Order Data'!$F586,'Product Data'!$A$1:$A$49,0),MATCH('Order Data'!L$1,'Product Data'!$A$1:$G$1,0))</f>
        <v>L</v>
      </c>
      <c r="M586" s="4">
        <f>INDEX('Product Data'!$A$1:$G$49,MATCH('Order Data'!$F586,'Product Data'!$A$1:$A$49,0),MATCH('Order Data'!M$1,'Product Data'!$A$1:$G$1,0))</f>
        <v>0.2</v>
      </c>
      <c r="N586" s="5">
        <f>INDEX('Product Data'!$A$1:$G$49,MATCH('Order Data'!$F586,'Product Data'!$A$1:$A$49,0),MATCH('Order Data'!N$1,'Product Data'!$A$1:$G$1,0))</f>
        <v>3.5849999999999995</v>
      </c>
      <c r="O586" s="5">
        <f t="shared" si="27"/>
        <v>21.509999999999998</v>
      </c>
      <c r="P586" t="str">
        <f t="shared" si="28"/>
        <v>Robusta</v>
      </c>
      <c r="Q586" t="str">
        <f t="shared" si="29"/>
        <v>Light</v>
      </c>
      <c r="R586" t="str">
        <f>_xlfn.XLOOKUP(tbl_orders[[#This Row],[Customer ID]],'Customer Data'!$A$1:$A$1001,'Customer Data'!$H$1:$H$1001,,0)</f>
        <v>No</v>
      </c>
    </row>
    <row r="587" spans="1:18" x14ac:dyDescent="0.2">
      <c r="A587" s="2" t="s">
        <v>2692</v>
      </c>
      <c r="B587" s="2" t="str">
        <f>TEXT(tbl_orders[[#This Row],[Order Date]],"mmm")</f>
        <v>Nov</v>
      </c>
      <c r="C587" s="2" t="str">
        <f>TEXT(tbl_orders[[#This Row],[Order Date]],"yyyy")</f>
        <v>2021</v>
      </c>
      <c r="D587" s="3">
        <v>44505</v>
      </c>
      <c r="E587" s="2" t="s">
        <v>2723</v>
      </c>
      <c r="F587" t="s">
        <v>4266</v>
      </c>
      <c r="G587" s="2">
        <v>2</v>
      </c>
      <c r="H587" s="2" t="str">
        <f>_xlfn.XLOOKUP(E587,'Customer Data'!$A$1:$A$1001,'Customer Data'!$B$1:$B$1001,,0)</f>
        <v>Cody Verissimo</v>
      </c>
      <c r="I587" s="2" t="str">
        <f>IF(_xlfn.XLOOKUP(E587,'Customer Data'!$A$1:$A$1001,'Customer Data'!$C$1:$C$1001,,0)=0,"",_xlfn.XLOOKUP(E587,'Customer Data'!$A$1:$A$1001,'Customer Data'!$C$1:$C$1001,,0))</f>
        <v>cverissimogh@theglobeandmail.com</v>
      </c>
      <c r="J587" s="2" t="str">
        <f>_xlfn.XLOOKUP(E587,'Customer Data'!$A$1:$A$1001,'Customer Data'!$F$1:$F$1001,,0)</f>
        <v>China</v>
      </c>
      <c r="K587" t="str">
        <f>INDEX('Product Data'!$A$1:$G$49,MATCH('Order Data'!$F587,'Product Data'!$A$1:$A$49,0),MATCH('Order Data'!K$1,'Product Data'!$A$1:$G$1,0))</f>
        <v>Exc</v>
      </c>
      <c r="L587" t="str">
        <f>INDEX('Product Data'!$A$1:$G$49,MATCH('Order Data'!$F587,'Product Data'!$A$1:$A$49,0),MATCH('Order Data'!L$1,'Product Data'!$A$1:$G$1,0))</f>
        <v>M</v>
      </c>
      <c r="M587" s="4">
        <f>INDEX('Product Data'!$A$1:$G$49,MATCH('Order Data'!$F587,'Product Data'!$A$1:$A$49,0),MATCH('Order Data'!M$1,'Product Data'!$A$1:$G$1,0))</f>
        <v>0.5</v>
      </c>
      <c r="N587" s="5">
        <f>INDEX('Product Data'!$A$1:$G$49,MATCH('Order Data'!$F587,'Product Data'!$A$1:$A$49,0),MATCH('Order Data'!N$1,'Product Data'!$A$1:$G$1,0))</f>
        <v>8.25</v>
      </c>
      <c r="O587" s="5">
        <f t="shared" si="27"/>
        <v>16.5</v>
      </c>
      <c r="P587" t="str">
        <f t="shared" si="28"/>
        <v>Excelsa</v>
      </c>
      <c r="Q587" t="str">
        <f t="shared" si="29"/>
        <v>Medium</v>
      </c>
      <c r="R587" t="str">
        <f>_xlfn.XLOOKUP(tbl_orders[[#This Row],[Customer ID]],'Customer Data'!$A$1:$A$1001,'Customer Data'!$H$1:$H$1001,,0)</f>
        <v>Yes</v>
      </c>
    </row>
    <row r="588" spans="1:18" x14ac:dyDescent="0.2">
      <c r="A588" s="2" t="s">
        <v>2696</v>
      </c>
      <c r="B588" s="2" t="str">
        <f>TEXT(tbl_orders[[#This Row],[Order Date]],"mmm")</f>
        <v>Feb</v>
      </c>
      <c r="C588" s="2" t="str">
        <f>TEXT(tbl_orders[[#This Row],[Order Date]],"yyyy")</f>
        <v>2020</v>
      </c>
      <c r="D588" s="3">
        <v>43867</v>
      </c>
      <c r="E588" s="2" t="s">
        <v>2697</v>
      </c>
      <c r="F588" t="s">
        <v>4269</v>
      </c>
      <c r="G588" s="2">
        <v>3</v>
      </c>
      <c r="H588" s="2" t="str">
        <f>_xlfn.XLOOKUP(E588,'Customer Data'!$A$1:$A$1001,'Customer Data'!$B$1:$B$1001,,0)</f>
        <v>Zilvia Claisse</v>
      </c>
      <c r="I588" s="2" t="str">
        <f>IF(_xlfn.XLOOKUP(E588,'Customer Data'!$A$1:$A$1001,'Customer Data'!$C$1:$C$1001,,0)=0,"",_xlfn.XLOOKUP(E588,'Customer Data'!$A$1:$A$1001,'Customer Data'!$C$1:$C$1001,,0))</f>
        <v/>
      </c>
      <c r="J588" s="2" t="str">
        <f>_xlfn.XLOOKUP(E588,'Customer Data'!$A$1:$A$1001,'Customer Data'!$F$1:$F$1001,,0)</f>
        <v>United States</v>
      </c>
      <c r="K588" t="str">
        <f>INDEX('Product Data'!$A$1:$G$49,MATCH('Order Data'!$F588,'Product Data'!$A$1:$A$49,0),MATCH('Order Data'!K$1,'Product Data'!$A$1:$G$1,0))</f>
        <v>Rob</v>
      </c>
      <c r="L588" t="str">
        <f>INDEX('Product Data'!$A$1:$G$49,MATCH('Order Data'!$F588,'Product Data'!$A$1:$A$49,0),MATCH('Order Data'!L$1,'Product Data'!$A$1:$G$1,0))</f>
        <v>L</v>
      </c>
      <c r="M588" s="4">
        <f>INDEX('Product Data'!$A$1:$G$49,MATCH('Order Data'!$F588,'Product Data'!$A$1:$A$49,0),MATCH('Order Data'!M$1,'Product Data'!$A$1:$G$1,0))</f>
        <v>2.5</v>
      </c>
      <c r="N588" s="5">
        <f>INDEX('Product Data'!$A$1:$G$49,MATCH('Order Data'!$F588,'Product Data'!$A$1:$A$49,0),MATCH('Order Data'!N$1,'Product Data'!$A$1:$G$1,0))</f>
        <v>27.484999999999996</v>
      </c>
      <c r="O588" s="5">
        <f t="shared" si="27"/>
        <v>82.454999999999984</v>
      </c>
      <c r="P588" t="str">
        <f t="shared" si="28"/>
        <v>Robusta</v>
      </c>
      <c r="Q588" t="str">
        <f t="shared" si="29"/>
        <v>Light</v>
      </c>
      <c r="R588" t="str">
        <f>_xlfn.XLOOKUP(tbl_orders[[#This Row],[Customer ID]],'Customer Data'!$A$1:$A$1001,'Customer Data'!$H$1:$H$1001,,0)</f>
        <v>No</v>
      </c>
    </row>
    <row r="589" spans="1:18" x14ac:dyDescent="0.2">
      <c r="A589" s="2" t="s">
        <v>2699</v>
      </c>
      <c r="B589" s="2" t="str">
        <f>TEXT(tbl_orders[[#This Row],[Order Date]],"mmm")</f>
        <v>Mar</v>
      </c>
      <c r="C589" s="2" t="str">
        <f>TEXT(tbl_orders[[#This Row],[Order Date]],"yyyy")</f>
        <v>2021</v>
      </c>
      <c r="D589" s="3">
        <v>44267</v>
      </c>
      <c r="E589" s="2" t="s">
        <v>2700</v>
      </c>
      <c r="F589" t="s">
        <v>4296</v>
      </c>
      <c r="G589" s="2">
        <v>1</v>
      </c>
      <c r="H589" s="2" t="str">
        <f>_xlfn.XLOOKUP(E589,'Customer Data'!$A$1:$A$1001,'Customer Data'!$B$1:$B$1001,,0)</f>
        <v>Bar O' Mahony</v>
      </c>
      <c r="I589" s="2" t="str">
        <f>IF(_xlfn.XLOOKUP(E589,'Customer Data'!$A$1:$A$1001,'Customer Data'!$C$1:$C$1001,,0)=0,"",_xlfn.XLOOKUP(E589,'Customer Data'!$A$1:$A$1001,'Customer Data'!$C$1:$C$1001,,0))</f>
        <v>bogb@elpais.com</v>
      </c>
      <c r="J589" s="2" t="str">
        <f>_xlfn.XLOOKUP(E589,'Customer Data'!$A$1:$A$1001,'Customer Data'!$F$1:$F$1001,,0)</f>
        <v>China</v>
      </c>
      <c r="K589" t="str">
        <f>INDEX('Product Data'!$A$1:$G$49,MATCH('Order Data'!$F589,'Product Data'!$A$1:$A$49,0),MATCH('Order Data'!K$1,'Product Data'!$A$1:$G$1,0))</f>
        <v>Lib</v>
      </c>
      <c r="L589" t="str">
        <f>INDEX('Product Data'!$A$1:$G$49,MATCH('Order Data'!$F589,'Product Data'!$A$1:$A$49,0),MATCH('Order Data'!L$1,'Product Data'!$A$1:$G$1,0))</f>
        <v>D</v>
      </c>
      <c r="M589" s="4">
        <f>INDEX('Product Data'!$A$1:$G$49,MATCH('Order Data'!$F589,'Product Data'!$A$1:$A$49,0),MATCH('Order Data'!M$1,'Product Data'!$A$1:$G$1,0))</f>
        <v>0.5</v>
      </c>
      <c r="N589" s="5">
        <f>INDEX('Product Data'!$A$1:$G$49,MATCH('Order Data'!$F589,'Product Data'!$A$1:$A$49,0),MATCH('Order Data'!N$1,'Product Data'!$A$1:$G$1,0))</f>
        <v>7.77</v>
      </c>
      <c r="O589" s="5">
        <f t="shared" si="27"/>
        <v>7.77</v>
      </c>
      <c r="P589" t="str">
        <f t="shared" si="28"/>
        <v>Liberica</v>
      </c>
      <c r="Q589" t="str">
        <f t="shared" si="29"/>
        <v>Dark</v>
      </c>
      <c r="R589" t="str">
        <f>_xlfn.XLOOKUP(tbl_orders[[#This Row],[Customer ID]],'Customer Data'!$A$1:$A$1001,'Customer Data'!$H$1:$H$1001,,0)</f>
        <v>Yes</v>
      </c>
    </row>
    <row r="590" spans="1:18" x14ac:dyDescent="0.2">
      <c r="A590" s="2" t="s">
        <v>2703</v>
      </c>
      <c r="B590" s="2" t="str">
        <f>TEXT(tbl_orders[[#This Row],[Order Date]],"mmm")</f>
        <v>Aug</v>
      </c>
      <c r="C590" s="2" t="str">
        <f>TEXT(tbl_orders[[#This Row],[Order Date]],"yyyy")</f>
        <v>2020</v>
      </c>
      <c r="D590" s="3">
        <v>44046</v>
      </c>
      <c r="E590" s="2" t="s">
        <v>2704</v>
      </c>
      <c r="F590" t="s">
        <v>4273</v>
      </c>
      <c r="G590" s="2">
        <v>2</v>
      </c>
      <c r="H590" s="2" t="str">
        <f>_xlfn.XLOOKUP(E590,'Customer Data'!$A$1:$A$1001,'Customer Data'!$B$1:$B$1001,,0)</f>
        <v>Valenka Stansbury</v>
      </c>
      <c r="I590" s="2" t="str">
        <f>IF(_xlfn.XLOOKUP(E590,'Customer Data'!$A$1:$A$1001,'Customer Data'!$C$1:$C$1001,,0)=0,"",_xlfn.XLOOKUP(E590,'Customer Data'!$A$1:$A$1001,'Customer Data'!$C$1:$C$1001,,0))</f>
        <v>vstansburygc@unblog.fr</v>
      </c>
      <c r="J590" s="2" t="str">
        <f>_xlfn.XLOOKUP(E590,'Customer Data'!$A$1:$A$1001,'Customer Data'!$F$1:$F$1001,,0)</f>
        <v>United States</v>
      </c>
      <c r="K590" t="str">
        <f>INDEX('Product Data'!$A$1:$G$49,MATCH('Order Data'!$F590,'Product Data'!$A$1:$A$49,0),MATCH('Order Data'!K$1,'Product Data'!$A$1:$G$1,0))</f>
        <v>Rob</v>
      </c>
      <c r="L590" t="str">
        <f>INDEX('Product Data'!$A$1:$G$49,MATCH('Order Data'!$F590,'Product Data'!$A$1:$A$49,0),MATCH('Order Data'!L$1,'Product Data'!$A$1:$G$1,0))</f>
        <v>M</v>
      </c>
      <c r="M590" s="4">
        <f>INDEX('Product Data'!$A$1:$G$49,MATCH('Order Data'!$F590,'Product Data'!$A$1:$A$49,0),MATCH('Order Data'!M$1,'Product Data'!$A$1:$G$1,0))</f>
        <v>0.5</v>
      </c>
      <c r="N590" s="5">
        <f>INDEX('Product Data'!$A$1:$G$49,MATCH('Order Data'!$F590,'Product Data'!$A$1:$A$49,0),MATCH('Order Data'!N$1,'Product Data'!$A$1:$G$1,0))</f>
        <v>5.97</v>
      </c>
      <c r="O590" s="5">
        <f t="shared" si="27"/>
        <v>11.94</v>
      </c>
      <c r="P590" t="str">
        <f t="shared" si="28"/>
        <v>Robusta</v>
      </c>
      <c r="Q590" t="str">
        <f t="shared" si="29"/>
        <v>Medium</v>
      </c>
      <c r="R590" t="str">
        <f>_xlfn.XLOOKUP(tbl_orders[[#This Row],[Customer ID]],'Customer Data'!$A$1:$A$1001,'Customer Data'!$H$1:$H$1001,,0)</f>
        <v>Yes</v>
      </c>
    </row>
    <row r="591" spans="1:18" x14ac:dyDescent="0.2">
      <c r="A591" s="2" t="s">
        <v>2707</v>
      </c>
      <c r="B591" s="2" t="str">
        <f>TEXT(tbl_orders[[#This Row],[Order Date]],"mmm")</f>
        <v>Jul</v>
      </c>
      <c r="C591" s="2" t="str">
        <f>TEXT(tbl_orders[[#This Row],[Order Date]],"yyyy")</f>
        <v>2019</v>
      </c>
      <c r="D591" s="3">
        <v>43671</v>
      </c>
      <c r="E591" s="2" t="s">
        <v>2708</v>
      </c>
      <c r="F591" t="s">
        <v>4275</v>
      </c>
      <c r="G591" s="2">
        <v>6</v>
      </c>
      <c r="H591" s="2" t="str">
        <f>_xlfn.XLOOKUP(E591,'Customer Data'!$A$1:$A$1001,'Customer Data'!$B$1:$B$1001,,0)</f>
        <v>Daniel Heinonen</v>
      </c>
      <c r="I591" s="2" t="str">
        <f>IF(_xlfn.XLOOKUP(E591,'Customer Data'!$A$1:$A$1001,'Customer Data'!$C$1:$C$1001,,0)=0,"",_xlfn.XLOOKUP(E591,'Customer Data'!$A$1:$A$1001,'Customer Data'!$C$1:$C$1001,,0))</f>
        <v>dheinonengd@printfriendly.com</v>
      </c>
      <c r="J591" s="2" t="str">
        <f>_xlfn.XLOOKUP(E591,'Customer Data'!$A$1:$A$1001,'Customer Data'!$F$1:$F$1001,,0)</f>
        <v>Brazil</v>
      </c>
      <c r="K591" t="str">
        <f>INDEX('Product Data'!$A$1:$G$49,MATCH('Order Data'!$F591,'Product Data'!$A$1:$A$49,0),MATCH('Order Data'!K$1,'Product Data'!$A$1:$G$1,0))</f>
        <v>Exc</v>
      </c>
      <c r="L591" t="str">
        <f>INDEX('Product Data'!$A$1:$G$49,MATCH('Order Data'!$F591,'Product Data'!$A$1:$A$49,0),MATCH('Order Data'!L$1,'Product Data'!$A$1:$G$1,0))</f>
        <v>L</v>
      </c>
      <c r="M591" s="4">
        <f>INDEX('Product Data'!$A$1:$G$49,MATCH('Order Data'!$F591,'Product Data'!$A$1:$A$49,0),MATCH('Order Data'!M$1,'Product Data'!$A$1:$G$1,0))</f>
        <v>2.5</v>
      </c>
      <c r="N591" s="5">
        <f>INDEX('Product Data'!$A$1:$G$49,MATCH('Order Data'!$F591,'Product Data'!$A$1:$A$49,0),MATCH('Order Data'!N$1,'Product Data'!$A$1:$G$1,0))</f>
        <v>34.154999999999994</v>
      </c>
      <c r="O591" s="5">
        <f t="shared" si="27"/>
        <v>204.92999999999995</v>
      </c>
      <c r="P591" t="str">
        <f t="shared" si="28"/>
        <v>Excelsa</v>
      </c>
      <c r="Q591" t="str">
        <f t="shared" si="29"/>
        <v>Light</v>
      </c>
      <c r="R591" t="str">
        <f>_xlfn.XLOOKUP(tbl_orders[[#This Row],[Customer ID]],'Customer Data'!$A$1:$A$1001,'Customer Data'!$H$1:$H$1001,,0)</f>
        <v>No</v>
      </c>
    </row>
    <row r="592" spans="1:18" x14ac:dyDescent="0.2">
      <c r="A592" s="2" t="s">
        <v>2711</v>
      </c>
      <c r="B592" s="2" t="str">
        <f>TEXT(tbl_orders[[#This Row],[Order Date]],"mmm")</f>
        <v>Apr</v>
      </c>
      <c r="C592" s="2" t="str">
        <f>TEXT(tbl_orders[[#This Row],[Order Date]],"yyyy")</f>
        <v>2020</v>
      </c>
      <c r="D592" s="3">
        <v>43950</v>
      </c>
      <c r="E592" s="2" t="s">
        <v>2712</v>
      </c>
      <c r="F592" t="s">
        <v>4293</v>
      </c>
      <c r="G592" s="2">
        <v>2</v>
      </c>
      <c r="H592" s="2" t="str">
        <f>_xlfn.XLOOKUP(E592,'Customer Data'!$A$1:$A$1001,'Customer Data'!$B$1:$B$1001,,0)</f>
        <v>Jewelle Shenton</v>
      </c>
      <c r="I592" s="2" t="str">
        <f>IF(_xlfn.XLOOKUP(E592,'Customer Data'!$A$1:$A$1001,'Customer Data'!$C$1:$C$1001,,0)=0,"",_xlfn.XLOOKUP(E592,'Customer Data'!$A$1:$A$1001,'Customer Data'!$C$1:$C$1001,,0))</f>
        <v>jshentonge@google.com.hk</v>
      </c>
      <c r="J592" s="2" t="str">
        <f>_xlfn.XLOOKUP(E592,'Customer Data'!$A$1:$A$1001,'Customer Data'!$F$1:$F$1001,,0)</f>
        <v>China</v>
      </c>
      <c r="K592" t="str">
        <f>INDEX('Product Data'!$A$1:$G$49,MATCH('Order Data'!$F592,'Product Data'!$A$1:$A$49,0),MATCH('Order Data'!K$1,'Product Data'!$A$1:$G$1,0))</f>
        <v>Exc</v>
      </c>
      <c r="L592" t="str">
        <f>INDEX('Product Data'!$A$1:$G$49,MATCH('Order Data'!$F592,'Product Data'!$A$1:$A$49,0),MATCH('Order Data'!L$1,'Product Data'!$A$1:$G$1,0))</f>
        <v>M</v>
      </c>
      <c r="M592" s="4">
        <f>INDEX('Product Data'!$A$1:$G$49,MATCH('Order Data'!$F592,'Product Data'!$A$1:$A$49,0),MATCH('Order Data'!M$1,'Product Data'!$A$1:$G$1,0))</f>
        <v>2.5</v>
      </c>
      <c r="N592" s="5">
        <f>INDEX('Product Data'!$A$1:$G$49,MATCH('Order Data'!$F592,'Product Data'!$A$1:$A$49,0),MATCH('Order Data'!N$1,'Product Data'!$A$1:$G$1,0))</f>
        <v>31.624999999999996</v>
      </c>
      <c r="O592" s="5">
        <f t="shared" si="27"/>
        <v>63.249999999999993</v>
      </c>
      <c r="P592" t="str">
        <f t="shared" si="28"/>
        <v>Excelsa</v>
      </c>
      <c r="Q592" t="str">
        <f t="shared" si="29"/>
        <v>Medium</v>
      </c>
      <c r="R592" t="str">
        <f>_xlfn.XLOOKUP(tbl_orders[[#This Row],[Customer ID]],'Customer Data'!$A$1:$A$1001,'Customer Data'!$H$1:$H$1001,,0)</f>
        <v>Yes</v>
      </c>
    </row>
    <row r="593" spans="1:18" x14ac:dyDescent="0.2">
      <c r="A593" s="2" t="s">
        <v>2715</v>
      </c>
      <c r="B593" s="2" t="str">
        <f>TEXT(tbl_orders[[#This Row],[Order Date]],"mmm")</f>
        <v>May</v>
      </c>
      <c r="C593" s="2" t="str">
        <f>TEXT(tbl_orders[[#This Row],[Order Date]],"yyyy")</f>
        <v>2019</v>
      </c>
      <c r="D593" s="3">
        <v>43587</v>
      </c>
      <c r="E593" s="2" t="s">
        <v>2716</v>
      </c>
      <c r="F593" t="s">
        <v>4290</v>
      </c>
      <c r="G593" s="2">
        <v>3</v>
      </c>
      <c r="H593" s="2" t="str">
        <f>_xlfn.XLOOKUP(E593,'Customer Data'!$A$1:$A$1001,'Customer Data'!$B$1:$B$1001,,0)</f>
        <v>Jennifer Wilkisson</v>
      </c>
      <c r="I593" s="2" t="str">
        <f>IF(_xlfn.XLOOKUP(E593,'Customer Data'!$A$1:$A$1001,'Customer Data'!$C$1:$C$1001,,0)=0,"",_xlfn.XLOOKUP(E593,'Customer Data'!$A$1:$A$1001,'Customer Data'!$C$1:$C$1001,,0))</f>
        <v>jwilkissongf@nba.com</v>
      </c>
      <c r="J593" s="2" t="str">
        <f>_xlfn.XLOOKUP(E593,'Customer Data'!$A$1:$A$1001,'Customer Data'!$F$1:$F$1001,,0)</f>
        <v>United States</v>
      </c>
      <c r="K593" t="str">
        <f>INDEX('Product Data'!$A$1:$G$49,MATCH('Order Data'!$F593,'Product Data'!$A$1:$A$49,0),MATCH('Order Data'!K$1,'Product Data'!$A$1:$G$1,0))</f>
        <v>Rob</v>
      </c>
      <c r="L593" t="str">
        <f>INDEX('Product Data'!$A$1:$G$49,MATCH('Order Data'!$F593,'Product Data'!$A$1:$A$49,0),MATCH('Order Data'!L$1,'Product Data'!$A$1:$G$1,0))</f>
        <v>D</v>
      </c>
      <c r="M593" s="4">
        <f>INDEX('Product Data'!$A$1:$G$49,MATCH('Order Data'!$F593,'Product Data'!$A$1:$A$49,0),MATCH('Order Data'!M$1,'Product Data'!$A$1:$G$1,0))</f>
        <v>0.2</v>
      </c>
      <c r="N593" s="5">
        <f>INDEX('Product Data'!$A$1:$G$49,MATCH('Order Data'!$F593,'Product Data'!$A$1:$A$49,0),MATCH('Order Data'!N$1,'Product Data'!$A$1:$G$1,0))</f>
        <v>2.6849999999999996</v>
      </c>
      <c r="O593" s="5">
        <f t="shared" si="27"/>
        <v>8.0549999999999997</v>
      </c>
      <c r="P593" t="str">
        <f t="shared" si="28"/>
        <v>Robusta</v>
      </c>
      <c r="Q593" t="str">
        <f t="shared" si="29"/>
        <v>Dark</v>
      </c>
      <c r="R593" t="str">
        <f>_xlfn.XLOOKUP(tbl_orders[[#This Row],[Customer ID]],'Customer Data'!$A$1:$A$1001,'Customer Data'!$H$1:$H$1001,,0)</f>
        <v>Yes</v>
      </c>
    </row>
    <row r="594" spans="1:18" x14ac:dyDescent="0.2">
      <c r="A594" s="2" t="s">
        <v>2719</v>
      </c>
      <c r="B594" s="2" t="str">
        <f>TEXT(tbl_orders[[#This Row],[Order Date]],"mmm")</f>
        <v>Aug</v>
      </c>
      <c r="C594" s="2" t="str">
        <f>TEXT(tbl_orders[[#This Row],[Order Date]],"yyyy")</f>
        <v>2021</v>
      </c>
      <c r="D594" s="3">
        <v>44437</v>
      </c>
      <c r="E594" s="2" t="s">
        <v>2720</v>
      </c>
      <c r="F594" t="s">
        <v>4302</v>
      </c>
      <c r="G594" s="2">
        <v>2</v>
      </c>
      <c r="H594" s="2" t="str">
        <f>_xlfn.XLOOKUP(E594,'Customer Data'!$A$1:$A$1001,'Customer Data'!$B$1:$B$1001,,0)</f>
        <v>Kylie Mowat</v>
      </c>
      <c r="I594" s="2" t="str">
        <f>IF(_xlfn.XLOOKUP(E594,'Customer Data'!$A$1:$A$1001,'Customer Data'!$C$1:$C$1001,,0)=0,"",_xlfn.XLOOKUP(E594,'Customer Data'!$A$1:$A$1001,'Customer Data'!$C$1:$C$1001,,0))</f>
        <v/>
      </c>
      <c r="J594" s="2" t="str">
        <f>_xlfn.XLOOKUP(E594,'Customer Data'!$A$1:$A$1001,'Customer Data'!$F$1:$F$1001,,0)</f>
        <v>Brazil</v>
      </c>
      <c r="K594" t="str">
        <f>INDEX('Product Data'!$A$1:$G$49,MATCH('Order Data'!$F594,'Product Data'!$A$1:$A$49,0),MATCH('Order Data'!K$1,'Product Data'!$A$1:$G$1,0))</f>
        <v>Ara</v>
      </c>
      <c r="L594" t="str">
        <f>INDEX('Product Data'!$A$1:$G$49,MATCH('Order Data'!$F594,'Product Data'!$A$1:$A$49,0),MATCH('Order Data'!L$1,'Product Data'!$A$1:$G$1,0))</f>
        <v>M</v>
      </c>
      <c r="M594" s="4">
        <f>INDEX('Product Data'!$A$1:$G$49,MATCH('Order Data'!$F594,'Product Data'!$A$1:$A$49,0),MATCH('Order Data'!M$1,'Product Data'!$A$1:$G$1,0))</f>
        <v>2.5</v>
      </c>
      <c r="N594" s="5">
        <f>INDEX('Product Data'!$A$1:$G$49,MATCH('Order Data'!$F594,'Product Data'!$A$1:$A$49,0),MATCH('Order Data'!N$1,'Product Data'!$A$1:$G$1,0))</f>
        <v>25.874999999999996</v>
      </c>
      <c r="O594" s="5">
        <f t="shared" si="27"/>
        <v>51.749999999999993</v>
      </c>
      <c r="P594" t="str">
        <f t="shared" si="28"/>
        <v>Arabica</v>
      </c>
      <c r="Q594" t="str">
        <f t="shared" si="29"/>
        <v>Medium</v>
      </c>
      <c r="R594" t="str">
        <f>_xlfn.XLOOKUP(tbl_orders[[#This Row],[Customer ID]],'Customer Data'!$A$1:$A$1001,'Customer Data'!$H$1:$H$1001,,0)</f>
        <v>No</v>
      </c>
    </row>
    <row r="595" spans="1:18" x14ac:dyDescent="0.2">
      <c r="A595" s="2" t="s">
        <v>2722</v>
      </c>
      <c r="B595" s="2" t="str">
        <f>TEXT(tbl_orders[[#This Row],[Order Date]],"mmm")</f>
        <v>Mar</v>
      </c>
      <c r="C595" s="2" t="str">
        <f>TEXT(tbl_orders[[#This Row],[Order Date]],"yyyy")</f>
        <v>2020</v>
      </c>
      <c r="D595" s="3">
        <v>43903</v>
      </c>
      <c r="E595" s="2" t="s">
        <v>2723</v>
      </c>
      <c r="F595" t="s">
        <v>4312</v>
      </c>
      <c r="G595" s="2">
        <v>1</v>
      </c>
      <c r="H595" s="2" t="str">
        <f>_xlfn.XLOOKUP(E595,'Customer Data'!$A$1:$A$1001,'Customer Data'!$B$1:$B$1001,,0)</f>
        <v>Cody Verissimo</v>
      </c>
      <c r="I595" s="2" t="str">
        <f>IF(_xlfn.XLOOKUP(E595,'Customer Data'!$A$1:$A$1001,'Customer Data'!$C$1:$C$1001,,0)=0,"",_xlfn.XLOOKUP(E595,'Customer Data'!$A$1:$A$1001,'Customer Data'!$C$1:$C$1001,,0))</f>
        <v>cverissimogh@theglobeandmail.com</v>
      </c>
      <c r="J595" s="2" t="str">
        <f>_xlfn.XLOOKUP(E595,'Customer Data'!$A$1:$A$1001,'Customer Data'!$F$1:$F$1001,,0)</f>
        <v>China</v>
      </c>
      <c r="K595" t="str">
        <f>INDEX('Product Data'!$A$1:$G$49,MATCH('Order Data'!$F595,'Product Data'!$A$1:$A$49,0),MATCH('Order Data'!K$1,'Product Data'!$A$1:$G$1,0))</f>
        <v>Exc</v>
      </c>
      <c r="L595" t="str">
        <f>INDEX('Product Data'!$A$1:$G$49,MATCH('Order Data'!$F595,'Product Data'!$A$1:$A$49,0),MATCH('Order Data'!L$1,'Product Data'!$A$1:$G$1,0))</f>
        <v>D</v>
      </c>
      <c r="M595" s="4">
        <f>INDEX('Product Data'!$A$1:$G$49,MATCH('Order Data'!$F595,'Product Data'!$A$1:$A$49,0),MATCH('Order Data'!M$1,'Product Data'!$A$1:$G$1,0))</f>
        <v>2.5</v>
      </c>
      <c r="N595" s="5">
        <f>INDEX('Product Data'!$A$1:$G$49,MATCH('Order Data'!$F595,'Product Data'!$A$1:$A$49,0),MATCH('Order Data'!N$1,'Product Data'!$A$1:$G$1,0))</f>
        <v>27.945</v>
      </c>
      <c r="O595" s="5">
        <f t="shared" si="27"/>
        <v>27.945</v>
      </c>
      <c r="P595" t="str">
        <f t="shared" si="28"/>
        <v>Excelsa</v>
      </c>
      <c r="Q595" t="str">
        <f t="shared" si="29"/>
        <v>Dark</v>
      </c>
      <c r="R595" t="str">
        <f>_xlfn.XLOOKUP(tbl_orders[[#This Row],[Customer ID]],'Customer Data'!$A$1:$A$1001,'Customer Data'!$H$1:$H$1001,,0)</f>
        <v>Yes</v>
      </c>
    </row>
    <row r="596" spans="1:18" x14ac:dyDescent="0.2">
      <c r="A596" s="2" t="s">
        <v>2726</v>
      </c>
      <c r="B596" s="2" t="str">
        <f>TEXT(tbl_orders[[#This Row],[Order Date]],"mmm")</f>
        <v>Feb</v>
      </c>
      <c r="C596" s="2" t="str">
        <f>TEXT(tbl_orders[[#This Row],[Order Date]],"yyyy")</f>
        <v>2019</v>
      </c>
      <c r="D596" s="3">
        <v>43512</v>
      </c>
      <c r="E596" s="2" t="s">
        <v>2727</v>
      </c>
      <c r="F596" t="s">
        <v>4309</v>
      </c>
      <c r="G596" s="2">
        <v>2</v>
      </c>
      <c r="H596" s="2" t="str">
        <f>_xlfn.XLOOKUP(E596,'Customer Data'!$A$1:$A$1001,'Customer Data'!$B$1:$B$1001,,0)</f>
        <v>Gabriel Starcks</v>
      </c>
      <c r="I596" s="2" t="str">
        <f>IF(_xlfn.XLOOKUP(E596,'Customer Data'!$A$1:$A$1001,'Customer Data'!$C$1:$C$1001,,0)=0,"",_xlfn.XLOOKUP(E596,'Customer Data'!$A$1:$A$1001,'Customer Data'!$C$1:$C$1001,,0))</f>
        <v>gstarcksgi@abc.net.au</v>
      </c>
      <c r="J596" s="2" t="str">
        <f>_xlfn.XLOOKUP(E596,'Customer Data'!$A$1:$A$1001,'Customer Data'!$F$1:$F$1001,,0)</f>
        <v>United States</v>
      </c>
      <c r="K596" t="str">
        <f>INDEX('Product Data'!$A$1:$G$49,MATCH('Order Data'!$F596,'Product Data'!$A$1:$A$49,0),MATCH('Order Data'!K$1,'Product Data'!$A$1:$G$1,0))</f>
        <v>Ara</v>
      </c>
      <c r="L596" t="str">
        <f>INDEX('Product Data'!$A$1:$G$49,MATCH('Order Data'!$F596,'Product Data'!$A$1:$A$49,0),MATCH('Order Data'!L$1,'Product Data'!$A$1:$G$1,0))</f>
        <v>L</v>
      </c>
      <c r="M596" s="4">
        <f>INDEX('Product Data'!$A$1:$G$49,MATCH('Order Data'!$F596,'Product Data'!$A$1:$A$49,0),MATCH('Order Data'!M$1,'Product Data'!$A$1:$G$1,0))</f>
        <v>2.5</v>
      </c>
      <c r="N596" s="5">
        <f>INDEX('Product Data'!$A$1:$G$49,MATCH('Order Data'!$F596,'Product Data'!$A$1:$A$49,0),MATCH('Order Data'!N$1,'Product Data'!$A$1:$G$1,0))</f>
        <v>29.784999999999997</v>
      </c>
      <c r="O596" s="5">
        <f t="shared" si="27"/>
        <v>59.569999999999993</v>
      </c>
      <c r="P596" t="str">
        <f t="shared" si="28"/>
        <v>Arabica</v>
      </c>
      <c r="Q596" t="str">
        <f t="shared" si="29"/>
        <v>Light</v>
      </c>
      <c r="R596" t="str">
        <f>_xlfn.XLOOKUP(tbl_orders[[#This Row],[Customer ID]],'Customer Data'!$A$1:$A$1001,'Customer Data'!$H$1:$H$1001,,0)</f>
        <v>No</v>
      </c>
    </row>
    <row r="597" spans="1:18" x14ac:dyDescent="0.2">
      <c r="A597" s="2" t="s">
        <v>2730</v>
      </c>
      <c r="B597" s="2" t="str">
        <f>TEXT(tbl_orders[[#This Row],[Order Date]],"mmm")</f>
        <v>Nov</v>
      </c>
      <c r="C597" s="2" t="str">
        <f>TEXT(tbl_orders[[#This Row],[Order Date]],"yyyy")</f>
        <v>2021</v>
      </c>
      <c r="D597" s="3">
        <v>44527</v>
      </c>
      <c r="E597" s="2" t="s">
        <v>2731</v>
      </c>
      <c r="F597" t="s">
        <v>4298</v>
      </c>
      <c r="G597" s="2">
        <v>1</v>
      </c>
      <c r="H597" s="2" t="str">
        <f>_xlfn.XLOOKUP(E597,'Customer Data'!$A$1:$A$1001,'Customer Data'!$B$1:$B$1001,,0)</f>
        <v>Darby Dummer</v>
      </c>
      <c r="I597" s="2" t="str">
        <f>IF(_xlfn.XLOOKUP(E597,'Customer Data'!$A$1:$A$1001,'Customer Data'!$C$1:$C$1001,,0)=0,"",_xlfn.XLOOKUP(E597,'Customer Data'!$A$1:$A$1001,'Customer Data'!$C$1:$C$1001,,0))</f>
        <v/>
      </c>
      <c r="J597" s="2" t="str">
        <f>_xlfn.XLOOKUP(E597,'Customer Data'!$A$1:$A$1001,'Customer Data'!$F$1:$F$1001,,0)</f>
        <v>China</v>
      </c>
      <c r="K597" t="str">
        <f>INDEX('Product Data'!$A$1:$G$49,MATCH('Order Data'!$F597,'Product Data'!$A$1:$A$49,0),MATCH('Order Data'!K$1,'Product Data'!$A$1:$G$1,0))</f>
        <v>Exc</v>
      </c>
      <c r="L597" t="str">
        <f>INDEX('Product Data'!$A$1:$G$49,MATCH('Order Data'!$F597,'Product Data'!$A$1:$A$49,0),MATCH('Order Data'!L$1,'Product Data'!$A$1:$G$1,0))</f>
        <v>L</v>
      </c>
      <c r="M597" s="4">
        <f>INDEX('Product Data'!$A$1:$G$49,MATCH('Order Data'!$F597,'Product Data'!$A$1:$A$49,0),MATCH('Order Data'!M$1,'Product Data'!$A$1:$G$1,0))</f>
        <v>1</v>
      </c>
      <c r="N597" s="5">
        <f>INDEX('Product Data'!$A$1:$G$49,MATCH('Order Data'!$F597,'Product Data'!$A$1:$A$49,0),MATCH('Order Data'!N$1,'Product Data'!$A$1:$G$1,0))</f>
        <v>14.85</v>
      </c>
      <c r="O597" s="5">
        <f t="shared" si="27"/>
        <v>14.85</v>
      </c>
      <c r="P597" t="str">
        <f t="shared" si="28"/>
        <v>Excelsa</v>
      </c>
      <c r="Q597" t="str">
        <f t="shared" si="29"/>
        <v>Light</v>
      </c>
      <c r="R597" t="str">
        <f>_xlfn.XLOOKUP(tbl_orders[[#This Row],[Customer ID]],'Customer Data'!$A$1:$A$1001,'Customer Data'!$H$1:$H$1001,,0)</f>
        <v>No</v>
      </c>
    </row>
    <row r="598" spans="1:18" x14ac:dyDescent="0.2">
      <c r="A598" s="2" t="s">
        <v>2733</v>
      </c>
      <c r="B598" s="2" t="str">
        <f>TEXT(tbl_orders[[#This Row],[Order Date]],"mmm")</f>
        <v>Nov</v>
      </c>
      <c r="C598" s="2" t="str">
        <f>TEXT(tbl_orders[[#This Row],[Order Date]],"yyyy")</f>
        <v>2021</v>
      </c>
      <c r="D598" s="3">
        <v>44523</v>
      </c>
      <c r="E598" s="2" t="s">
        <v>2734</v>
      </c>
      <c r="F598" t="s">
        <v>4284</v>
      </c>
      <c r="G598" s="2">
        <v>5</v>
      </c>
      <c r="H598" s="2" t="str">
        <f>_xlfn.XLOOKUP(E598,'Customer Data'!$A$1:$A$1001,'Customer Data'!$B$1:$B$1001,,0)</f>
        <v>Kienan Scholard</v>
      </c>
      <c r="I598" s="2" t="str">
        <f>IF(_xlfn.XLOOKUP(E598,'Customer Data'!$A$1:$A$1001,'Customer Data'!$C$1:$C$1001,,0)=0,"",_xlfn.XLOOKUP(E598,'Customer Data'!$A$1:$A$1001,'Customer Data'!$C$1:$C$1001,,0))</f>
        <v>kscholardgk@sbwire.com</v>
      </c>
      <c r="J598" s="2" t="str">
        <f>_xlfn.XLOOKUP(E598,'Customer Data'!$A$1:$A$1001,'Customer Data'!$F$1:$F$1001,,0)</f>
        <v>Brazil</v>
      </c>
      <c r="K598" t="str">
        <f>INDEX('Product Data'!$A$1:$G$49,MATCH('Order Data'!$F598,'Product Data'!$A$1:$A$49,0),MATCH('Order Data'!K$1,'Product Data'!$A$1:$G$1,0))</f>
        <v>Ara</v>
      </c>
      <c r="L598" t="str">
        <f>INDEX('Product Data'!$A$1:$G$49,MATCH('Order Data'!$F598,'Product Data'!$A$1:$A$49,0),MATCH('Order Data'!L$1,'Product Data'!$A$1:$G$1,0))</f>
        <v>M</v>
      </c>
      <c r="M598" s="4">
        <f>INDEX('Product Data'!$A$1:$G$49,MATCH('Order Data'!$F598,'Product Data'!$A$1:$A$49,0),MATCH('Order Data'!M$1,'Product Data'!$A$1:$G$1,0))</f>
        <v>0.5</v>
      </c>
      <c r="N598" s="5">
        <f>INDEX('Product Data'!$A$1:$G$49,MATCH('Order Data'!$F598,'Product Data'!$A$1:$A$49,0),MATCH('Order Data'!N$1,'Product Data'!$A$1:$G$1,0))</f>
        <v>6.75</v>
      </c>
      <c r="O598" s="5">
        <f t="shared" si="27"/>
        <v>33.75</v>
      </c>
      <c r="P598" t="str">
        <f t="shared" si="28"/>
        <v>Arabica</v>
      </c>
      <c r="Q598" t="str">
        <f t="shared" si="29"/>
        <v>Medium</v>
      </c>
      <c r="R598" t="str">
        <f>_xlfn.XLOOKUP(tbl_orders[[#This Row],[Customer ID]],'Customer Data'!$A$1:$A$1001,'Customer Data'!$H$1:$H$1001,,0)</f>
        <v>No</v>
      </c>
    </row>
    <row r="599" spans="1:18" x14ac:dyDescent="0.2">
      <c r="A599" s="2" t="s">
        <v>2737</v>
      </c>
      <c r="B599" s="2" t="str">
        <f>TEXT(tbl_orders[[#This Row],[Order Date]],"mmm")</f>
        <v>Dec</v>
      </c>
      <c r="C599" s="2" t="str">
        <f>TEXT(tbl_orders[[#This Row],[Order Date]],"yyyy")</f>
        <v>2021</v>
      </c>
      <c r="D599" s="3">
        <v>44532</v>
      </c>
      <c r="E599" s="2" t="s">
        <v>2738</v>
      </c>
      <c r="F599" t="s">
        <v>4291</v>
      </c>
      <c r="G599" s="2">
        <v>4</v>
      </c>
      <c r="H599" s="2" t="str">
        <f>_xlfn.XLOOKUP(E599,'Customer Data'!$A$1:$A$1001,'Customer Data'!$B$1:$B$1001,,0)</f>
        <v>Bo Kindley</v>
      </c>
      <c r="I599" s="2" t="str">
        <f>IF(_xlfn.XLOOKUP(E599,'Customer Data'!$A$1:$A$1001,'Customer Data'!$C$1:$C$1001,,0)=0,"",_xlfn.XLOOKUP(E599,'Customer Data'!$A$1:$A$1001,'Customer Data'!$C$1:$C$1001,,0))</f>
        <v>bkindleygl@wikimedia.org</v>
      </c>
      <c r="J599" s="2" t="str">
        <f>_xlfn.XLOOKUP(E599,'Customer Data'!$A$1:$A$1001,'Customer Data'!$F$1:$F$1001,,0)</f>
        <v>China</v>
      </c>
      <c r="K599" t="str">
        <f>INDEX('Product Data'!$A$1:$G$49,MATCH('Order Data'!$F599,'Product Data'!$A$1:$A$49,0),MATCH('Order Data'!K$1,'Product Data'!$A$1:$G$1,0))</f>
        <v>Lib</v>
      </c>
      <c r="L599" t="str">
        <f>INDEX('Product Data'!$A$1:$G$49,MATCH('Order Data'!$F599,'Product Data'!$A$1:$A$49,0),MATCH('Order Data'!L$1,'Product Data'!$A$1:$G$1,0))</f>
        <v>L</v>
      </c>
      <c r="M599" s="4">
        <f>INDEX('Product Data'!$A$1:$G$49,MATCH('Order Data'!$F599,'Product Data'!$A$1:$A$49,0),MATCH('Order Data'!M$1,'Product Data'!$A$1:$G$1,0))</f>
        <v>2.5</v>
      </c>
      <c r="N599" s="5">
        <f>INDEX('Product Data'!$A$1:$G$49,MATCH('Order Data'!$F599,'Product Data'!$A$1:$A$49,0),MATCH('Order Data'!N$1,'Product Data'!$A$1:$G$1,0))</f>
        <v>36.454999999999998</v>
      </c>
      <c r="O599" s="5">
        <f t="shared" si="27"/>
        <v>145.82</v>
      </c>
      <c r="P599" t="str">
        <f t="shared" si="28"/>
        <v>Liberica</v>
      </c>
      <c r="Q599" t="str">
        <f t="shared" si="29"/>
        <v>Light</v>
      </c>
      <c r="R599" t="str">
        <f>_xlfn.XLOOKUP(tbl_orders[[#This Row],[Customer ID]],'Customer Data'!$A$1:$A$1001,'Customer Data'!$H$1:$H$1001,,0)</f>
        <v>Yes</v>
      </c>
    </row>
    <row r="600" spans="1:18" x14ac:dyDescent="0.2">
      <c r="A600" s="2" t="s">
        <v>2741</v>
      </c>
      <c r="B600" s="2" t="str">
        <f>TEXT(tbl_orders[[#This Row],[Order Date]],"mmm")</f>
        <v>Jan</v>
      </c>
      <c r="C600" s="2" t="str">
        <f>TEXT(tbl_orders[[#This Row],[Order Date]],"yyyy")</f>
        <v>2019</v>
      </c>
      <c r="D600" s="3">
        <v>43471</v>
      </c>
      <c r="E600" s="2" t="s">
        <v>2742</v>
      </c>
      <c r="F600" t="s">
        <v>4301</v>
      </c>
      <c r="G600" s="2">
        <v>4</v>
      </c>
      <c r="H600" s="2" t="str">
        <f>_xlfn.XLOOKUP(E600,'Customer Data'!$A$1:$A$1001,'Customer Data'!$B$1:$B$1001,,0)</f>
        <v>Krissie Hammett</v>
      </c>
      <c r="I600" s="2" t="str">
        <f>IF(_xlfn.XLOOKUP(E600,'Customer Data'!$A$1:$A$1001,'Customer Data'!$C$1:$C$1001,,0)=0,"",_xlfn.XLOOKUP(E600,'Customer Data'!$A$1:$A$1001,'Customer Data'!$C$1:$C$1001,,0))</f>
        <v>khammettgm@dmoz.org</v>
      </c>
      <c r="J600" s="2" t="str">
        <f>_xlfn.XLOOKUP(E600,'Customer Data'!$A$1:$A$1001,'Customer Data'!$F$1:$F$1001,,0)</f>
        <v>United States</v>
      </c>
      <c r="K600" t="str">
        <f>INDEX('Product Data'!$A$1:$G$49,MATCH('Order Data'!$F600,'Product Data'!$A$1:$A$49,0),MATCH('Order Data'!K$1,'Product Data'!$A$1:$G$1,0))</f>
        <v>Rob</v>
      </c>
      <c r="L600" t="str">
        <f>INDEX('Product Data'!$A$1:$G$49,MATCH('Order Data'!$F600,'Product Data'!$A$1:$A$49,0),MATCH('Order Data'!L$1,'Product Data'!$A$1:$G$1,0))</f>
        <v>M</v>
      </c>
      <c r="M600" s="4">
        <f>INDEX('Product Data'!$A$1:$G$49,MATCH('Order Data'!$F600,'Product Data'!$A$1:$A$49,0),MATCH('Order Data'!M$1,'Product Data'!$A$1:$G$1,0))</f>
        <v>0.2</v>
      </c>
      <c r="N600" s="5">
        <f>INDEX('Product Data'!$A$1:$G$49,MATCH('Order Data'!$F600,'Product Data'!$A$1:$A$49,0),MATCH('Order Data'!N$1,'Product Data'!$A$1:$G$1,0))</f>
        <v>2.9849999999999999</v>
      </c>
      <c r="O600" s="5">
        <f t="shared" si="27"/>
        <v>11.94</v>
      </c>
      <c r="P600" t="str">
        <f t="shared" si="28"/>
        <v>Robusta</v>
      </c>
      <c r="Q600" t="str">
        <f t="shared" si="29"/>
        <v>Medium</v>
      </c>
      <c r="R600" t="str">
        <f>_xlfn.XLOOKUP(tbl_orders[[#This Row],[Customer ID]],'Customer Data'!$A$1:$A$1001,'Customer Data'!$H$1:$H$1001,,0)</f>
        <v>Yes</v>
      </c>
    </row>
    <row r="601" spans="1:18" x14ac:dyDescent="0.2">
      <c r="A601" s="2" t="s">
        <v>2745</v>
      </c>
      <c r="B601" s="2" t="str">
        <f>TEXT(tbl_orders[[#This Row],[Order Date]],"mmm")</f>
        <v>May</v>
      </c>
      <c r="C601" s="2" t="str">
        <f>TEXT(tbl_orders[[#This Row],[Order Date]],"yyyy")</f>
        <v>2021</v>
      </c>
      <c r="D601" s="3">
        <v>44321</v>
      </c>
      <c r="E601" s="2" t="s">
        <v>2746</v>
      </c>
      <c r="F601" t="s">
        <v>4281</v>
      </c>
      <c r="G601" s="2">
        <v>4</v>
      </c>
      <c r="H601" s="2" t="str">
        <f>_xlfn.XLOOKUP(E601,'Customer Data'!$A$1:$A$1001,'Customer Data'!$B$1:$B$1001,,0)</f>
        <v>Alisha Hulburt</v>
      </c>
      <c r="I601" s="2" t="str">
        <f>IF(_xlfn.XLOOKUP(E601,'Customer Data'!$A$1:$A$1001,'Customer Data'!$C$1:$C$1001,,0)=0,"",_xlfn.XLOOKUP(E601,'Customer Data'!$A$1:$A$1001,'Customer Data'!$C$1:$C$1001,,0))</f>
        <v>ahulburtgn@fda.gov</v>
      </c>
      <c r="J601" s="2" t="str">
        <f>_xlfn.XLOOKUP(E601,'Customer Data'!$A$1:$A$1001,'Customer Data'!$F$1:$F$1001,,0)</f>
        <v>United States</v>
      </c>
      <c r="K601" t="str">
        <f>INDEX('Product Data'!$A$1:$G$49,MATCH('Order Data'!$F601,'Product Data'!$A$1:$A$49,0),MATCH('Order Data'!K$1,'Product Data'!$A$1:$G$1,0))</f>
        <v>Ara</v>
      </c>
      <c r="L601" t="str">
        <f>INDEX('Product Data'!$A$1:$G$49,MATCH('Order Data'!$F601,'Product Data'!$A$1:$A$49,0),MATCH('Order Data'!L$1,'Product Data'!$A$1:$G$1,0))</f>
        <v>D</v>
      </c>
      <c r="M601" s="4">
        <f>INDEX('Product Data'!$A$1:$G$49,MATCH('Order Data'!$F601,'Product Data'!$A$1:$A$49,0),MATCH('Order Data'!M$1,'Product Data'!$A$1:$G$1,0))</f>
        <v>0.2</v>
      </c>
      <c r="N601" s="5">
        <f>INDEX('Product Data'!$A$1:$G$49,MATCH('Order Data'!$F601,'Product Data'!$A$1:$A$49,0),MATCH('Order Data'!N$1,'Product Data'!$A$1:$G$1,0))</f>
        <v>2.9849999999999999</v>
      </c>
      <c r="O601" s="5">
        <f t="shared" si="27"/>
        <v>11.94</v>
      </c>
      <c r="P601" t="str">
        <f t="shared" si="28"/>
        <v>Arabica</v>
      </c>
      <c r="Q601" t="str">
        <f t="shared" si="29"/>
        <v>Dark</v>
      </c>
      <c r="R601" t="str">
        <f>_xlfn.XLOOKUP(tbl_orders[[#This Row],[Customer ID]],'Customer Data'!$A$1:$A$1001,'Customer Data'!$H$1:$H$1001,,0)</f>
        <v>Yes</v>
      </c>
    </row>
    <row r="602" spans="1:18" x14ac:dyDescent="0.2">
      <c r="A602" s="2" t="s">
        <v>2749</v>
      </c>
      <c r="B602" s="2" t="str">
        <f>TEXT(tbl_orders[[#This Row],[Order Date]],"mmm")</f>
        <v>Oct</v>
      </c>
      <c r="C602" s="2" t="str">
        <f>TEXT(tbl_orders[[#This Row],[Order Date]],"yyyy")</f>
        <v>2021</v>
      </c>
      <c r="D602" s="3">
        <v>44492</v>
      </c>
      <c r="E602" s="2" t="s">
        <v>2750</v>
      </c>
      <c r="F602" t="s">
        <v>4296</v>
      </c>
      <c r="G602" s="2">
        <v>1</v>
      </c>
      <c r="H602" s="2" t="str">
        <f>_xlfn.XLOOKUP(E602,'Customer Data'!$A$1:$A$1001,'Customer Data'!$B$1:$B$1001,,0)</f>
        <v>Peyter Lauritzen</v>
      </c>
      <c r="I602" s="2" t="str">
        <f>IF(_xlfn.XLOOKUP(E602,'Customer Data'!$A$1:$A$1001,'Customer Data'!$C$1:$C$1001,,0)=0,"",_xlfn.XLOOKUP(E602,'Customer Data'!$A$1:$A$1001,'Customer Data'!$C$1:$C$1001,,0))</f>
        <v>plauritzengo@photobucket.com</v>
      </c>
      <c r="J602" s="2" t="str">
        <f>_xlfn.XLOOKUP(E602,'Customer Data'!$A$1:$A$1001,'Customer Data'!$F$1:$F$1001,,0)</f>
        <v>China</v>
      </c>
      <c r="K602" t="str">
        <f>INDEX('Product Data'!$A$1:$G$49,MATCH('Order Data'!$F602,'Product Data'!$A$1:$A$49,0),MATCH('Order Data'!K$1,'Product Data'!$A$1:$G$1,0))</f>
        <v>Lib</v>
      </c>
      <c r="L602" t="str">
        <f>INDEX('Product Data'!$A$1:$G$49,MATCH('Order Data'!$F602,'Product Data'!$A$1:$A$49,0),MATCH('Order Data'!L$1,'Product Data'!$A$1:$G$1,0))</f>
        <v>D</v>
      </c>
      <c r="M602" s="4">
        <f>INDEX('Product Data'!$A$1:$G$49,MATCH('Order Data'!$F602,'Product Data'!$A$1:$A$49,0),MATCH('Order Data'!M$1,'Product Data'!$A$1:$G$1,0))</f>
        <v>0.5</v>
      </c>
      <c r="N602" s="5">
        <f>INDEX('Product Data'!$A$1:$G$49,MATCH('Order Data'!$F602,'Product Data'!$A$1:$A$49,0),MATCH('Order Data'!N$1,'Product Data'!$A$1:$G$1,0))</f>
        <v>7.77</v>
      </c>
      <c r="O602" s="5">
        <f t="shared" si="27"/>
        <v>7.77</v>
      </c>
      <c r="P602" t="str">
        <f t="shared" si="28"/>
        <v>Liberica</v>
      </c>
      <c r="Q602" t="str">
        <f t="shared" si="29"/>
        <v>Dark</v>
      </c>
      <c r="R602" t="str">
        <f>_xlfn.XLOOKUP(tbl_orders[[#This Row],[Customer ID]],'Customer Data'!$A$1:$A$1001,'Customer Data'!$H$1:$H$1001,,0)</f>
        <v>No</v>
      </c>
    </row>
    <row r="603" spans="1:18" x14ac:dyDescent="0.2">
      <c r="A603" s="2" t="s">
        <v>2753</v>
      </c>
      <c r="B603" s="2" t="str">
        <f>TEXT(tbl_orders[[#This Row],[Order Date]],"mmm")</f>
        <v>Dec</v>
      </c>
      <c r="C603" s="2" t="str">
        <f>TEXT(tbl_orders[[#This Row],[Order Date]],"yyyy")</f>
        <v>2019</v>
      </c>
      <c r="D603" s="3">
        <v>43815</v>
      </c>
      <c r="E603" s="2" t="s">
        <v>2754</v>
      </c>
      <c r="F603" t="s">
        <v>4269</v>
      </c>
      <c r="G603" s="2">
        <v>4</v>
      </c>
      <c r="H603" s="2" t="str">
        <f>_xlfn.XLOOKUP(E603,'Customer Data'!$A$1:$A$1001,'Customer Data'!$B$1:$B$1001,,0)</f>
        <v>Aurelia Burgwin</v>
      </c>
      <c r="I603" s="2" t="str">
        <f>IF(_xlfn.XLOOKUP(E603,'Customer Data'!$A$1:$A$1001,'Customer Data'!$C$1:$C$1001,,0)=0,"",_xlfn.XLOOKUP(E603,'Customer Data'!$A$1:$A$1001,'Customer Data'!$C$1:$C$1001,,0))</f>
        <v>aburgwingp@redcross.org</v>
      </c>
      <c r="J603" s="2" t="str">
        <f>_xlfn.XLOOKUP(E603,'Customer Data'!$A$1:$A$1001,'Customer Data'!$F$1:$F$1001,,0)</f>
        <v>Brazil</v>
      </c>
      <c r="K603" t="str">
        <f>INDEX('Product Data'!$A$1:$G$49,MATCH('Order Data'!$F603,'Product Data'!$A$1:$A$49,0),MATCH('Order Data'!K$1,'Product Data'!$A$1:$G$1,0))</f>
        <v>Rob</v>
      </c>
      <c r="L603" t="str">
        <f>INDEX('Product Data'!$A$1:$G$49,MATCH('Order Data'!$F603,'Product Data'!$A$1:$A$49,0),MATCH('Order Data'!L$1,'Product Data'!$A$1:$G$1,0))</f>
        <v>L</v>
      </c>
      <c r="M603" s="4">
        <f>INDEX('Product Data'!$A$1:$G$49,MATCH('Order Data'!$F603,'Product Data'!$A$1:$A$49,0),MATCH('Order Data'!M$1,'Product Data'!$A$1:$G$1,0))</f>
        <v>2.5</v>
      </c>
      <c r="N603" s="5">
        <f>INDEX('Product Data'!$A$1:$G$49,MATCH('Order Data'!$F603,'Product Data'!$A$1:$A$49,0),MATCH('Order Data'!N$1,'Product Data'!$A$1:$G$1,0))</f>
        <v>27.484999999999996</v>
      </c>
      <c r="O603" s="5">
        <f t="shared" si="27"/>
        <v>109.93999999999998</v>
      </c>
      <c r="P603" t="str">
        <f t="shared" si="28"/>
        <v>Robusta</v>
      </c>
      <c r="Q603" t="str">
        <f t="shared" si="29"/>
        <v>Light</v>
      </c>
      <c r="R603" t="str">
        <f>_xlfn.XLOOKUP(tbl_orders[[#This Row],[Customer ID]],'Customer Data'!$A$1:$A$1001,'Customer Data'!$H$1:$H$1001,,0)</f>
        <v>Yes</v>
      </c>
    </row>
    <row r="604" spans="1:18" x14ac:dyDescent="0.2">
      <c r="A604" s="2" t="s">
        <v>2757</v>
      </c>
      <c r="B604" s="2" t="str">
        <f>TEXT(tbl_orders[[#This Row],[Order Date]],"mmm")</f>
        <v>May</v>
      </c>
      <c r="C604" s="2" t="str">
        <f>TEXT(tbl_orders[[#This Row],[Order Date]],"yyyy")</f>
        <v>2019</v>
      </c>
      <c r="D604" s="3">
        <v>43603</v>
      </c>
      <c r="E604" s="2" t="s">
        <v>2758</v>
      </c>
      <c r="F604" t="s">
        <v>4311</v>
      </c>
      <c r="G604" s="2">
        <v>5</v>
      </c>
      <c r="H604" s="2" t="str">
        <f>_xlfn.XLOOKUP(E604,'Customer Data'!$A$1:$A$1001,'Customer Data'!$B$1:$B$1001,,0)</f>
        <v>Emalee Rolin</v>
      </c>
      <c r="I604" s="2" t="str">
        <f>IF(_xlfn.XLOOKUP(E604,'Customer Data'!$A$1:$A$1001,'Customer Data'!$C$1:$C$1001,,0)=0,"",_xlfn.XLOOKUP(E604,'Customer Data'!$A$1:$A$1001,'Customer Data'!$C$1:$C$1001,,0))</f>
        <v>erolingq@google.fr</v>
      </c>
      <c r="J604" s="2" t="str">
        <f>_xlfn.XLOOKUP(E604,'Customer Data'!$A$1:$A$1001,'Customer Data'!$F$1:$F$1001,,0)</f>
        <v>United States</v>
      </c>
      <c r="K604" t="str">
        <f>INDEX('Product Data'!$A$1:$G$49,MATCH('Order Data'!$F604,'Product Data'!$A$1:$A$49,0),MATCH('Order Data'!K$1,'Product Data'!$A$1:$G$1,0))</f>
        <v>Exc</v>
      </c>
      <c r="L604" t="str">
        <f>INDEX('Product Data'!$A$1:$G$49,MATCH('Order Data'!$F604,'Product Data'!$A$1:$A$49,0),MATCH('Order Data'!L$1,'Product Data'!$A$1:$G$1,0))</f>
        <v>L</v>
      </c>
      <c r="M604" s="4">
        <f>INDEX('Product Data'!$A$1:$G$49,MATCH('Order Data'!$F604,'Product Data'!$A$1:$A$49,0),MATCH('Order Data'!M$1,'Product Data'!$A$1:$G$1,0))</f>
        <v>0.2</v>
      </c>
      <c r="N604" s="5">
        <f>INDEX('Product Data'!$A$1:$G$49,MATCH('Order Data'!$F604,'Product Data'!$A$1:$A$49,0),MATCH('Order Data'!N$1,'Product Data'!$A$1:$G$1,0))</f>
        <v>4.4550000000000001</v>
      </c>
      <c r="O604" s="5">
        <f t="shared" si="27"/>
        <v>22.274999999999999</v>
      </c>
      <c r="P604" t="str">
        <f t="shared" si="28"/>
        <v>Excelsa</v>
      </c>
      <c r="Q604" t="str">
        <f t="shared" si="29"/>
        <v>Light</v>
      </c>
      <c r="R604" t="str">
        <f>_xlfn.XLOOKUP(tbl_orders[[#This Row],[Customer ID]],'Customer Data'!$A$1:$A$1001,'Customer Data'!$H$1:$H$1001,,0)</f>
        <v>Yes</v>
      </c>
    </row>
    <row r="605" spans="1:18" x14ac:dyDescent="0.2">
      <c r="A605" s="2" t="s">
        <v>2761</v>
      </c>
      <c r="B605" s="2" t="str">
        <f>TEXT(tbl_orders[[#This Row],[Order Date]],"mmm")</f>
        <v>Jul</v>
      </c>
      <c r="C605" s="2" t="str">
        <f>TEXT(tbl_orders[[#This Row],[Order Date]],"yyyy")</f>
        <v>2019</v>
      </c>
      <c r="D605" s="3">
        <v>43660</v>
      </c>
      <c r="E605" s="2" t="s">
        <v>2762</v>
      </c>
      <c r="F605" t="s">
        <v>4301</v>
      </c>
      <c r="G605" s="2">
        <v>3</v>
      </c>
      <c r="H605" s="2" t="str">
        <f>_xlfn.XLOOKUP(E605,'Customer Data'!$A$1:$A$1001,'Customer Data'!$B$1:$B$1001,,0)</f>
        <v>Donavon Fowle</v>
      </c>
      <c r="I605" s="2" t="str">
        <f>IF(_xlfn.XLOOKUP(E605,'Customer Data'!$A$1:$A$1001,'Customer Data'!$C$1:$C$1001,,0)=0,"",_xlfn.XLOOKUP(E605,'Customer Data'!$A$1:$A$1001,'Customer Data'!$C$1:$C$1001,,0))</f>
        <v>dfowlegr@epa.gov</v>
      </c>
      <c r="J605" s="2" t="str">
        <f>_xlfn.XLOOKUP(E605,'Customer Data'!$A$1:$A$1001,'Customer Data'!$F$1:$F$1001,,0)</f>
        <v>United States</v>
      </c>
      <c r="K605" t="str">
        <f>INDEX('Product Data'!$A$1:$G$49,MATCH('Order Data'!$F605,'Product Data'!$A$1:$A$49,0),MATCH('Order Data'!K$1,'Product Data'!$A$1:$G$1,0))</f>
        <v>Rob</v>
      </c>
      <c r="L605" t="str">
        <f>INDEX('Product Data'!$A$1:$G$49,MATCH('Order Data'!$F605,'Product Data'!$A$1:$A$49,0),MATCH('Order Data'!L$1,'Product Data'!$A$1:$G$1,0))</f>
        <v>M</v>
      </c>
      <c r="M605" s="4">
        <f>INDEX('Product Data'!$A$1:$G$49,MATCH('Order Data'!$F605,'Product Data'!$A$1:$A$49,0),MATCH('Order Data'!M$1,'Product Data'!$A$1:$G$1,0))</f>
        <v>0.2</v>
      </c>
      <c r="N605" s="5">
        <f>INDEX('Product Data'!$A$1:$G$49,MATCH('Order Data'!$F605,'Product Data'!$A$1:$A$49,0),MATCH('Order Data'!N$1,'Product Data'!$A$1:$G$1,0))</f>
        <v>2.9849999999999999</v>
      </c>
      <c r="O605" s="5">
        <f t="shared" si="27"/>
        <v>8.9550000000000001</v>
      </c>
      <c r="P605" t="str">
        <f t="shared" si="28"/>
        <v>Robusta</v>
      </c>
      <c r="Q605" t="str">
        <f t="shared" si="29"/>
        <v>Medium</v>
      </c>
      <c r="R605" t="str">
        <f>_xlfn.XLOOKUP(tbl_orders[[#This Row],[Customer ID]],'Customer Data'!$A$1:$A$1001,'Customer Data'!$H$1:$H$1001,,0)</f>
        <v>No</v>
      </c>
    </row>
    <row r="606" spans="1:18" x14ac:dyDescent="0.2">
      <c r="A606" s="2" t="s">
        <v>2765</v>
      </c>
      <c r="B606" s="2" t="str">
        <f>TEXT(tbl_orders[[#This Row],[Order Date]],"mmm")</f>
        <v>Nov</v>
      </c>
      <c r="C606" s="2" t="str">
        <f>TEXT(tbl_orders[[#This Row],[Order Date]],"yyyy")</f>
        <v>2020</v>
      </c>
      <c r="D606" s="3">
        <v>44148</v>
      </c>
      <c r="E606" s="2" t="s">
        <v>2766</v>
      </c>
      <c r="F606" t="s">
        <v>4292</v>
      </c>
      <c r="G606" s="2">
        <v>4</v>
      </c>
      <c r="H606" s="2" t="str">
        <f>_xlfn.XLOOKUP(E606,'Customer Data'!$A$1:$A$1001,'Customer Data'!$B$1:$B$1001,,0)</f>
        <v>Jorge Bettison</v>
      </c>
      <c r="I606" s="2" t="str">
        <f>IF(_xlfn.XLOOKUP(E606,'Customer Data'!$A$1:$A$1001,'Customer Data'!$C$1:$C$1001,,0)=0,"",_xlfn.XLOOKUP(E606,'Customer Data'!$A$1:$A$1001,'Customer Data'!$C$1:$C$1001,,0))</f>
        <v/>
      </c>
      <c r="J606" s="2" t="str">
        <f>_xlfn.XLOOKUP(E606,'Customer Data'!$A$1:$A$1001,'Customer Data'!$F$1:$F$1001,,0)</f>
        <v>Brazil</v>
      </c>
      <c r="K606" t="str">
        <f>INDEX('Product Data'!$A$1:$G$49,MATCH('Order Data'!$F606,'Product Data'!$A$1:$A$49,0),MATCH('Order Data'!K$1,'Product Data'!$A$1:$G$1,0))</f>
        <v>Lib</v>
      </c>
      <c r="L606" t="str">
        <f>INDEX('Product Data'!$A$1:$G$49,MATCH('Order Data'!$F606,'Product Data'!$A$1:$A$49,0),MATCH('Order Data'!L$1,'Product Data'!$A$1:$G$1,0))</f>
        <v>D</v>
      </c>
      <c r="M606" s="4">
        <f>INDEX('Product Data'!$A$1:$G$49,MATCH('Order Data'!$F606,'Product Data'!$A$1:$A$49,0),MATCH('Order Data'!M$1,'Product Data'!$A$1:$G$1,0))</f>
        <v>2.5</v>
      </c>
      <c r="N606" s="5">
        <f>INDEX('Product Data'!$A$1:$G$49,MATCH('Order Data'!$F606,'Product Data'!$A$1:$A$49,0),MATCH('Order Data'!N$1,'Product Data'!$A$1:$G$1,0))</f>
        <v>29.784999999999997</v>
      </c>
      <c r="O606" s="5">
        <f t="shared" si="27"/>
        <v>119.13999999999999</v>
      </c>
      <c r="P606" t="str">
        <f t="shared" si="28"/>
        <v>Liberica</v>
      </c>
      <c r="Q606" t="str">
        <f t="shared" si="29"/>
        <v>Dark</v>
      </c>
      <c r="R606" t="str">
        <f>_xlfn.XLOOKUP(tbl_orders[[#This Row],[Customer ID]],'Customer Data'!$A$1:$A$1001,'Customer Data'!$H$1:$H$1001,,0)</f>
        <v>No</v>
      </c>
    </row>
    <row r="607" spans="1:18" x14ac:dyDescent="0.2">
      <c r="A607" s="2" t="s">
        <v>2768</v>
      </c>
      <c r="B607" s="2" t="str">
        <f>TEXT(tbl_orders[[#This Row],[Order Date]],"mmm")</f>
        <v>Jul</v>
      </c>
      <c r="C607" s="2" t="str">
        <f>TEXT(tbl_orders[[#This Row],[Order Date]],"yyyy")</f>
        <v>2020</v>
      </c>
      <c r="D607" s="3">
        <v>44028</v>
      </c>
      <c r="E607" s="2" t="s">
        <v>2769</v>
      </c>
      <c r="F607" t="s">
        <v>4309</v>
      </c>
      <c r="G607" s="2">
        <v>5</v>
      </c>
      <c r="H607" s="2" t="str">
        <f>_xlfn.XLOOKUP(E607,'Customer Data'!$A$1:$A$1001,'Customer Data'!$B$1:$B$1001,,0)</f>
        <v>Wang Powlesland</v>
      </c>
      <c r="I607" s="2" t="str">
        <f>IF(_xlfn.XLOOKUP(E607,'Customer Data'!$A$1:$A$1001,'Customer Data'!$C$1:$C$1001,,0)=0,"",_xlfn.XLOOKUP(E607,'Customer Data'!$A$1:$A$1001,'Customer Data'!$C$1:$C$1001,,0))</f>
        <v>wpowleslandgt@soundcloud.com</v>
      </c>
      <c r="J607" s="2" t="str">
        <f>_xlfn.XLOOKUP(E607,'Customer Data'!$A$1:$A$1001,'Customer Data'!$F$1:$F$1001,,0)</f>
        <v>United States</v>
      </c>
      <c r="K607" t="str">
        <f>INDEX('Product Data'!$A$1:$G$49,MATCH('Order Data'!$F607,'Product Data'!$A$1:$A$49,0),MATCH('Order Data'!K$1,'Product Data'!$A$1:$G$1,0))</f>
        <v>Ara</v>
      </c>
      <c r="L607" t="str">
        <f>INDEX('Product Data'!$A$1:$G$49,MATCH('Order Data'!$F607,'Product Data'!$A$1:$A$49,0),MATCH('Order Data'!L$1,'Product Data'!$A$1:$G$1,0))</f>
        <v>L</v>
      </c>
      <c r="M607" s="4">
        <f>INDEX('Product Data'!$A$1:$G$49,MATCH('Order Data'!$F607,'Product Data'!$A$1:$A$49,0),MATCH('Order Data'!M$1,'Product Data'!$A$1:$G$1,0))</f>
        <v>2.5</v>
      </c>
      <c r="N607" s="5">
        <f>INDEX('Product Data'!$A$1:$G$49,MATCH('Order Data'!$F607,'Product Data'!$A$1:$A$49,0),MATCH('Order Data'!N$1,'Product Data'!$A$1:$G$1,0))</f>
        <v>29.784999999999997</v>
      </c>
      <c r="O607" s="5">
        <f t="shared" si="27"/>
        <v>148.92499999999998</v>
      </c>
      <c r="P607" t="str">
        <f t="shared" si="28"/>
        <v>Arabica</v>
      </c>
      <c r="Q607" t="str">
        <f t="shared" si="29"/>
        <v>Light</v>
      </c>
      <c r="R607" t="str">
        <f>_xlfn.XLOOKUP(tbl_orders[[#This Row],[Customer ID]],'Customer Data'!$A$1:$A$1001,'Customer Data'!$H$1:$H$1001,,0)</f>
        <v>Yes</v>
      </c>
    </row>
    <row r="608" spans="1:18" x14ac:dyDescent="0.2">
      <c r="A608" s="2" t="s">
        <v>2772</v>
      </c>
      <c r="B608" s="2" t="str">
        <f>TEXT(tbl_orders[[#This Row],[Order Date]],"mmm")</f>
        <v>Nov</v>
      </c>
      <c r="C608" s="2" t="str">
        <f>TEXT(tbl_orders[[#This Row],[Order Date]],"yyyy")</f>
        <v>2020</v>
      </c>
      <c r="D608" s="3">
        <v>44138</v>
      </c>
      <c r="E608" s="2" t="s">
        <v>2723</v>
      </c>
      <c r="F608" t="s">
        <v>4291</v>
      </c>
      <c r="G608" s="2">
        <v>3</v>
      </c>
      <c r="H608" s="2" t="str">
        <f>_xlfn.XLOOKUP(E608,'Customer Data'!$A$1:$A$1001,'Customer Data'!$B$1:$B$1001,,0)</f>
        <v>Cody Verissimo</v>
      </c>
      <c r="I608" s="2" t="str">
        <f>IF(_xlfn.XLOOKUP(E608,'Customer Data'!$A$1:$A$1001,'Customer Data'!$C$1:$C$1001,,0)=0,"",_xlfn.XLOOKUP(E608,'Customer Data'!$A$1:$A$1001,'Customer Data'!$C$1:$C$1001,,0))</f>
        <v>cverissimogh@theglobeandmail.com</v>
      </c>
      <c r="J608" s="2" t="str">
        <f>_xlfn.XLOOKUP(E608,'Customer Data'!$A$1:$A$1001,'Customer Data'!$F$1:$F$1001,,0)</f>
        <v>China</v>
      </c>
      <c r="K608" t="str">
        <f>INDEX('Product Data'!$A$1:$G$49,MATCH('Order Data'!$F608,'Product Data'!$A$1:$A$49,0),MATCH('Order Data'!K$1,'Product Data'!$A$1:$G$1,0))</f>
        <v>Lib</v>
      </c>
      <c r="L608" t="str">
        <f>INDEX('Product Data'!$A$1:$G$49,MATCH('Order Data'!$F608,'Product Data'!$A$1:$A$49,0),MATCH('Order Data'!L$1,'Product Data'!$A$1:$G$1,0))</f>
        <v>L</v>
      </c>
      <c r="M608" s="4">
        <f>INDEX('Product Data'!$A$1:$G$49,MATCH('Order Data'!$F608,'Product Data'!$A$1:$A$49,0),MATCH('Order Data'!M$1,'Product Data'!$A$1:$G$1,0))</f>
        <v>2.5</v>
      </c>
      <c r="N608" s="5">
        <f>INDEX('Product Data'!$A$1:$G$49,MATCH('Order Data'!$F608,'Product Data'!$A$1:$A$49,0),MATCH('Order Data'!N$1,'Product Data'!$A$1:$G$1,0))</f>
        <v>36.454999999999998</v>
      </c>
      <c r="O608" s="5">
        <f t="shared" si="27"/>
        <v>109.36499999999999</v>
      </c>
      <c r="P608" t="str">
        <f t="shared" si="28"/>
        <v>Liberica</v>
      </c>
      <c r="Q608" t="str">
        <f t="shared" si="29"/>
        <v>Light</v>
      </c>
      <c r="R608" t="str">
        <f>_xlfn.XLOOKUP(tbl_orders[[#This Row],[Customer ID]],'Customer Data'!$A$1:$A$1001,'Customer Data'!$H$1:$H$1001,,0)</f>
        <v>Yes</v>
      </c>
    </row>
    <row r="609" spans="1:18" x14ac:dyDescent="0.2">
      <c r="A609" s="2" t="s">
        <v>2776</v>
      </c>
      <c r="B609" s="2" t="str">
        <f>TEXT(tbl_orders[[#This Row],[Order Date]],"mmm")</f>
        <v>Mar</v>
      </c>
      <c r="C609" s="2" t="str">
        <f>TEXT(tbl_orders[[#This Row],[Order Date]],"yyyy")</f>
        <v>2022</v>
      </c>
      <c r="D609" s="3">
        <v>44640</v>
      </c>
      <c r="E609" s="2" t="s">
        <v>2777</v>
      </c>
      <c r="F609" t="s">
        <v>4280</v>
      </c>
      <c r="G609" s="2">
        <v>2</v>
      </c>
      <c r="H609" s="2" t="str">
        <f>_xlfn.XLOOKUP(E609,'Customer Data'!$A$1:$A$1001,'Customer Data'!$B$1:$B$1001,,0)</f>
        <v>Laurence Ellingham</v>
      </c>
      <c r="I609" s="2" t="str">
        <f>IF(_xlfn.XLOOKUP(E609,'Customer Data'!$A$1:$A$1001,'Customer Data'!$C$1:$C$1001,,0)=0,"",_xlfn.XLOOKUP(E609,'Customer Data'!$A$1:$A$1001,'Customer Data'!$C$1:$C$1001,,0))</f>
        <v>lellinghamgv@sciencedaily.com</v>
      </c>
      <c r="J609" s="2" t="str">
        <f>_xlfn.XLOOKUP(E609,'Customer Data'!$A$1:$A$1001,'Customer Data'!$F$1:$F$1001,,0)</f>
        <v>Brazil</v>
      </c>
      <c r="K609" t="str">
        <f>INDEX('Product Data'!$A$1:$G$49,MATCH('Order Data'!$F609,'Product Data'!$A$1:$A$49,0),MATCH('Order Data'!K$1,'Product Data'!$A$1:$G$1,0))</f>
        <v>Exc</v>
      </c>
      <c r="L609" t="str">
        <f>INDEX('Product Data'!$A$1:$G$49,MATCH('Order Data'!$F609,'Product Data'!$A$1:$A$49,0),MATCH('Order Data'!L$1,'Product Data'!$A$1:$G$1,0))</f>
        <v>D</v>
      </c>
      <c r="M609" s="4">
        <f>INDEX('Product Data'!$A$1:$G$49,MATCH('Order Data'!$F609,'Product Data'!$A$1:$A$49,0),MATCH('Order Data'!M$1,'Product Data'!$A$1:$G$1,0))</f>
        <v>0.2</v>
      </c>
      <c r="N609" s="5">
        <f>INDEX('Product Data'!$A$1:$G$49,MATCH('Order Data'!$F609,'Product Data'!$A$1:$A$49,0),MATCH('Order Data'!N$1,'Product Data'!$A$1:$G$1,0))</f>
        <v>3.645</v>
      </c>
      <c r="O609" s="5">
        <f t="shared" si="27"/>
        <v>7.29</v>
      </c>
      <c r="P609" t="str">
        <f t="shared" si="28"/>
        <v>Excelsa</v>
      </c>
      <c r="Q609" t="str">
        <f t="shared" si="29"/>
        <v>Dark</v>
      </c>
      <c r="R609" t="str">
        <f>_xlfn.XLOOKUP(tbl_orders[[#This Row],[Customer ID]],'Customer Data'!$A$1:$A$1001,'Customer Data'!$H$1:$H$1001,,0)</f>
        <v>Yes</v>
      </c>
    </row>
    <row r="610" spans="1:18" x14ac:dyDescent="0.2">
      <c r="A610" s="2" t="s">
        <v>2780</v>
      </c>
      <c r="B610" s="2" t="str">
        <f>TEXT(tbl_orders[[#This Row],[Order Date]],"mmm")</f>
        <v>Feb</v>
      </c>
      <c r="C610" s="2" t="str">
        <f>TEXT(tbl_orders[[#This Row],[Order Date]],"yyyy")</f>
        <v>2022</v>
      </c>
      <c r="D610" s="3">
        <v>44608</v>
      </c>
      <c r="E610" s="2" t="s">
        <v>2781</v>
      </c>
      <c r="F610" t="s">
        <v>4312</v>
      </c>
      <c r="G610" s="2">
        <v>2</v>
      </c>
      <c r="H610" s="2" t="str">
        <f>_xlfn.XLOOKUP(E610,'Customer Data'!$A$1:$A$1001,'Customer Data'!$B$1:$B$1001,,0)</f>
        <v>Billy Neiland</v>
      </c>
      <c r="I610" s="2" t="str">
        <f>IF(_xlfn.XLOOKUP(E610,'Customer Data'!$A$1:$A$1001,'Customer Data'!$C$1:$C$1001,,0)=0,"",_xlfn.XLOOKUP(E610,'Customer Data'!$A$1:$A$1001,'Customer Data'!$C$1:$C$1001,,0))</f>
        <v/>
      </c>
      <c r="J610" s="2" t="str">
        <f>_xlfn.XLOOKUP(E610,'Customer Data'!$A$1:$A$1001,'Customer Data'!$F$1:$F$1001,,0)</f>
        <v>China</v>
      </c>
      <c r="K610" t="str">
        <f>INDEX('Product Data'!$A$1:$G$49,MATCH('Order Data'!$F610,'Product Data'!$A$1:$A$49,0),MATCH('Order Data'!K$1,'Product Data'!$A$1:$G$1,0))</f>
        <v>Exc</v>
      </c>
      <c r="L610" t="str">
        <f>INDEX('Product Data'!$A$1:$G$49,MATCH('Order Data'!$F610,'Product Data'!$A$1:$A$49,0),MATCH('Order Data'!L$1,'Product Data'!$A$1:$G$1,0))</f>
        <v>D</v>
      </c>
      <c r="M610" s="4">
        <f>INDEX('Product Data'!$A$1:$G$49,MATCH('Order Data'!$F610,'Product Data'!$A$1:$A$49,0),MATCH('Order Data'!M$1,'Product Data'!$A$1:$G$1,0))</f>
        <v>2.5</v>
      </c>
      <c r="N610" s="5">
        <f>INDEX('Product Data'!$A$1:$G$49,MATCH('Order Data'!$F610,'Product Data'!$A$1:$A$49,0),MATCH('Order Data'!N$1,'Product Data'!$A$1:$G$1,0))</f>
        <v>27.945</v>
      </c>
      <c r="O610" s="5">
        <f t="shared" si="27"/>
        <v>55.89</v>
      </c>
      <c r="P610" t="str">
        <f t="shared" si="28"/>
        <v>Excelsa</v>
      </c>
      <c r="Q610" t="str">
        <f t="shared" si="29"/>
        <v>Dark</v>
      </c>
      <c r="R610" t="str">
        <f>_xlfn.XLOOKUP(tbl_orders[[#This Row],[Customer ID]],'Customer Data'!$A$1:$A$1001,'Customer Data'!$H$1:$H$1001,,0)</f>
        <v>No</v>
      </c>
    </row>
    <row r="611" spans="1:18" x14ac:dyDescent="0.2">
      <c r="A611" s="2" t="s">
        <v>2783</v>
      </c>
      <c r="B611" s="2" t="str">
        <f>TEXT(tbl_orders[[#This Row],[Order Date]],"mmm")</f>
        <v>Nov</v>
      </c>
      <c r="C611" s="2" t="str">
        <f>TEXT(tbl_orders[[#This Row],[Order Date]],"yyyy")</f>
        <v>2020</v>
      </c>
      <c r="D611" s="3">
        <v>44147</v>
      </c>
      <c r="E611" s="2" t="s">
        <v>2784</v>
      </c>
      <c r="F611" t="s">
        <v>4286</v>
      </c>
      <c r="G611" s="2">
        <v>6</v>
      </c>
      <c r="H611" s="2" t="str">
        <f>_xlfn.XLOOKUP(E611,'Customer Data'!$A$1:$A$1001,'Customer Data'!$B$1:$B$1001,,0)</f>
        <v>Ancell Fendt</v>
      </c>
      <c r="I611" s="2" t="str">
        <f>IF(_xlfn.XLOOKUP(E611,'Customer Data'!$A$1:$A$1001,'Customer Data'!$C$1:$C$1001,,0)=0,"",_xlfn.XLOOKUP(E611,'Customer Data'!$A$1:$A$1001,'Customer Data'!$C$1:$C$1001,,0))</f>
        <v>afendtgx@forbes.com</v>
      </c>
      <c r="J611" s="2" t="str">
        <f>_xlfn.XLOOKUP(E611,'Customer Data'!$A$1:$A$1001,'Customer Data'!$F$1:$F$1001,,0)</f>
        <v>United States</v>
      </c>
      <c r="K611" t="str">
        <f>INDEX('Product Data'!$A$1:$G$49,MATCH('Order Data'!$F611,'Product Data'!$A$1:$A$49,0),MATCH('Order Data'!K$1,'Product Data'!$A$1:$G$1,0))</f>
        <v>Lib</v>
      </c>
      <c r="L611" t="str">
        <f>INDEX('Product Data'!$A$1:$G$49,MATCH('Order Data'!$F611,'Product Data'!$A$1:$A$49,0),MATCH('Order Data'!L$1,'Product Data'!$A$1:$G$1,0))</f>
        <v>M</v>
      </c>
      <c r="M611" s="4">
        <f>INDEX('Product Data'!$A$1:$G$49,MATCH('Order Data'!$F611,'Product Data'!$A$1:$A$49,0),MATCH('Order Data'!M$1,'Product Data'!$A$1:$G$1,0))</f>
        <v>0.2</v>
      </c>
      <c r="N611" s="5">
        <f>INDEX('Product Data'!$A$1:$G$49,MATCH('Order Data'!$F611,'Product Data'!$A$1:$A$49,0),MATCH('Order Data'!N$1,'Product Data'!$A$1:$G$1,0))</f>
        <v>4.3650000000000002</v>
      </c>
      <c r="O611" s="5">
        <f t="shared" si="27"/>
        <v>26.19</v>
      </c>
      <c r="P611" t="str">
        <f t="shared" si="28"/>
        <v>Liberica</v>
      </c>
      <c r="Q611" t="str">
        <f t="shared" si="29"/>
        <v>Medium</v>
      </c>
      <c r="R611" t="str">
        <f>_xlfn.XLOOKUP(tbl_orders[[#This Row],[Customer ID]],'Customer Data'!$A$1:$A$1001,'Customer Data'!$H$1:$H$1001,,0)</f>
        <v>Yes</v>
      </c>
    </row>
    <row r="612" spans="1:18" x14ac:dyDescent="0.2">
      <c r="A612" s="2" t="s">
        <v>2787</v>
      </c>
      <c r="B612" s="2" t="str">
        <f>TEXT(tbl_orders[[#This Row],[Order Date]],"mmm")</f>
        <v>Oct</v>
      </c>
      <c r="C612" s="2" t="str">
        <f>TEXT(tbl_orders[[#This Row],[Order Date]],"yyyy")</f>
        <v>2019</v>
      </c>
      <c r="D612" s="3">
        <v>43743</v>
      </c>
      <c r="E612" s="2" t="s">
        <v>2788</v>
      </c>
      <c r="F612" t="s">
        <v>4265</v>
      </c>
      <c r="G612" s="2">
        <v>4</v>
      </c>
      <c r="H612" s="2" t="str">
        <f>_xlfn.XLOOKUP(E612,'Customer Data'!$A$1:$A$1001,'Customer Data'!$B$1:$B$1001,,0)</f>
        <v>Angelia Cleyburn</v>
      </c>
      <c r="I612" s="2" t="str">
        <f>IF(_xlfn.XLOOKUP(E612,'Customer Data'!$A$1:$A$1001,'Customer Data'!$C$1:$C$1001,,0)=0,"",_xlfn.XLOOKUP(E612,'Customer Data'!$A$1:$A$1001,'Customer Data'!$C$1:$C$1001,,0))</f>
        <v>acleyburngy@lycos.com</v>
      </c>
      <c r="J612" s="2" t="str">
        <f>_xlfn.XLOOKUP(E612,'Customer Data'!$A$1:$A$1001,'Customer Data'!$F$1:$F$1001,,0)</f>
        <v>China</v>
      </c>
      <c r="K612" t="str">
        <f>INDEX('Product Data'!$A$1:$G$49,MATCH('Order Data'!$F612,'Product Data'!$A$1:$A$49,0),MATCH('Order Data'!K$1,'Product Data'!$A$1:$G$1,0))</f>
        <v>Rob</v>
      </c>
      <c r="L612" t="str">
        <f>INDEX('Product Data'!$A$1:$G$49,MATCH('Order Data'!$F612,'Product Data'!$A$1:$A$49,0),MATCH('Order Data'!L$1,'Product Data'!$A$1:$G$1,0))</f>
        <v>M</v>
      </c>
      <c r="M612" s="4">
        <f>INDEX('Product Data'!$A$1:$G$49,MATCH('Order Data'!$F612,'Product Data'!$A$1:$A$49,0),MATCH('Order Data'!M$1,'Product Data'!$A$1:$G$1,0))</f>
        <v>1</v>
      </c>
      <c r="N612" s="5">
        <f>INDEX('Product Data'!$A$1:$G$49,MATCH('Order Data'!$F612,'Product Data'!$A$1:$A$49,0),MATCH('Order Data'!N$1,'Product Data'!$A$1:$G$1,0))</f>
        <v>9.9499999999999993</v>
      </c>
      <c r="O612" s="5">
        <f t="shared" si="27"/>
        <v>39.799999999999997</v>
      </c>
      <c r="P612" t="str">
        <f t="shared" si="28"/>
        <v>Robusta</v>
      </c>
      <c r="Q612" t="str">
        <f t="shared" si="29"/>
        <v>Medium</v>
      </c>
      <c r="R612" t="str">
        <f>_xlfn.XLOOKUP(tbl_orders[[#This Row],[Customer ID]],'Customer Data'!$A$1:$A$1001,'Customer Data'!$H$1:$H$1001,,0)</f>
        <v>No</v>
      </c>
    </row>
    <row r="613" spans="1:18" x14ac:dyDescent="0.2">
      <c r="A613" s="2" t="s">
        <v>2791</v>
      </c>
      <c r="B613" s="2" t="str">
        <f>TEXT(tbl_orders[[#This Row],[Order Date]],"mmm")</f>
        <v>Oct</v>
      </c>
      <c r="C613" s="2" t="str">
        <f>TEXT(tbl_orders[[#This Row],[Order Date]],"yyyy")</f>
        <v>2019</v>
      </c>
      <c r="D613" s="3">
        <v>43739</v>
      </c>
      <c r="E613" s="2" t="s">
        <v>2792</v>
      </c>
      <c r="F613" t="s">
        <v>4275</v>
      </c>
      <c r="G613" s="2">
        <v>2</v>
      </c>
      <c r="H613" s="2" t="str">
        <f>_xlfn.XLOOKUP(E613,'Customer Data'!$A$1:$A$1001,'Customer Data'!$B$1:$B$1001,,0)</f>
        <v>Temple Castiglione</v>
      </c>
      <c r="I613" s="2" t="str">
        <f>IF(_xlfn.XLOOKUP(E613,'Customer Data'!$A$1:$A$1001,'Customer Data'!$C$1:$C$1001,,0)=0,"",_xlfn.XLOOKUP(E613,'Customer Data'!$A$1:$A$1001,'Customer Data'!$C$1:$C$1001,,0))</f>
        <v>tcastiglionegz@xing.com</v>
      </c>
      <c r="J613" s="2" t="str">
        <f>_xlfn.XLOOKUP(E613,'Customer Data'!$A$1:$A$1001,'Customer Data'!$F$1:$F$1001,,0)</f>
        <v>China</v>
      </c>
      <c r="K613" t="str">
        <f>INDEX('Product Data'!$A$1:$G$49,MATCH('Order Data'!$F613,'Product Data'!$A$1:$A$49,0),MATCH('Order Data'!K$1,'Product Data'!$A$1:$G$1,0))</f>
        <v>Exc</v>
      </c>
      <c r="L613" t="str">
        <f>INDEX('Product Data'!$A$1:$G$49,MATCH('Order Data'!$F613,'Product Data'!$A$1:$A$49,0),MATCH('Order Data'!L$1,'Product Data'!$A$1:$G$1,0))</f>
        <v>L</v>
      </c>
      <c r="M613" s="4">
        <f>INDEX('Product Data'!$A$1:$G$49,MATCH('Order Data'!$F613,'Product Data'!$A$1:$A$49,0),MATCH('Order Data'!M$1,'Product Data'!$A$1:$G$1,0))</f>
        <v>2.5</v>
      </c>
      <c r="N613" s="5">
        <f>INDEX('Product Data'!$A$1:$G$49,MATCH('Order Data'!$F613,'Product Data'!$A$1:$A$49,0),MATCH('Order Data'!N$1,'Product Data'!$A$1:$G$1,0))</f>
        <v>34.154999999999994</v>
      </c>
      <c r="O613" s="5">
        <f t="shared" si="27"/>
        <v>68.309999999999988</v>
      </c>
      <c r="P613" t="str">
        <f t="shared" si="28"/>
        <v>Excelsa</v>
      </c>
      <c r="Q613" t="str">
        <f t="shared" si="29"/>
        <v>Light</v>
      </c>
      <c r="R613" t="str">
        <f>_xlfn.XLOOKUP(tbl_orders[[#This Row],[Customer ID]],'Customer Data'!$A$1:$A$1001,'Customer Data'!$H$1:$H$1001,,0)</f>
        <v>No</v>
      </c>
    </row>
    <row r="614" spans="1:18" x14ac:dyDescent="0.2">
      <c r="A614" s="2" t="s">
        <v>2795</v>
      </c>
      <c r="B614" s="2" t="str">
        <f>TEXT(tbl_orders[[#This Row],[Order Date]],"mmm")</f>
        <v>Mar</v>
      </c>
      <c r="C614" s="2" t="str">
        <f>TEXT(tbl_orders[[#This Row],[Order Date]],"yyyy")</f>
        <v>2020</v>
      </c>
      <c r="D614" s="3">
        <v>43896</v>
      </c>
      <c r="E614" s="2" t="s">
        <v>2796</v>
      </c>
      <c r="F614" t="s">
        <v>4279</v>
      </c>
      <c r="G614" s="2">
        <v>4</v>
      </c>
      <c r="H614" s="2" t="str">
        <f>_xlfn.XLOOKUP(E614,'Customer Data'!$A$1:$A$1001,'Customer Data'!$B$1:$B$1001,,0)</f>
        <v>Betti Lacasa</v>
      </c>
      <c r="I614" s="2" t="str">
        <f>IF(_xlfn.XLOOKUP(E614,'Customer Data'!$A$1:$A$1001,'Customer Data'!$C$1:$C$1001,,0)=0,"",_xlfn.XLOOKUP(E614,'Customer Data'!$A$1:$A$1001,'Customer Data'!$C$1:$C$1001,,0))</f>
        <v/>
      </c>
      <c r="J614" s="2" t="str">
        <f>_xlfn.XLOOKUP(E614,'Customer Data'!$A$1:$A$1001,'Customer Data'!$F$1:$F$1001,,0)</f>
        <v>Brazil</v>
      </c>
      <c r="K614" t="str">
        <f>INDEX('Product Data'!$A$1:$G$49,MATCH('Order Data'!$F614,'Product Data'!$A$1:$A$49,0),MATCH('Order Data'!K$1,'Product Data'!$A$1:$G$1,0))</f>
        <v>Ara</v>
      </c>
      <c r="L614" t="str">
        <f>INDEX('Product Data'!$A$1:$G$49,MATCH('Order Data'!$F614,'Product Data'!$A$1:$A$49,0),MATCH('Order Data'!L$1,'Product Data'!$A$1:$G$1,0))</f>
        <v>M</v>
      </c>
      <c r="M614" s="4">
        <f>INDEX('Product Data'!$A$1:$G$49,MATCH('Order Data'!$F614,'Product Data'!$A$1:$A$49,0),MATCH('Order Data'!M$1,'Product Data'!$A$1:$G$1,0))</f>
        <v>0.2</v>
      </c>
      <c r="N614" s="5">
        <f>INDEX('Product Data'!$A$1:$G$49,MATCH('Order Data'!$F614,'Product Data'!$A$1:$A$49,0),MATCH('Order Data'!N$1,'Product Data'!$A$1:$G$1,0))</f>
        <v>3.375</v>
      </c>
      <c r="O614" s="5">
        <f t="shared" si="27"/>
        <v>13.5</v>
      </c>
      <c r="P614" t="str">
        <f t="shared" si="28"/>
        <v>Arabica</v>
      </c>
      <c r="Q614" t="str">
        <f t="shared" si="29"/>
        <v>Medium</v>
      </c>
      <c r="R614" t="str">
        <f>_xlfn.XLOOKUP(tbl_orders[[#This Row],[Customer ID]],'Customer Data'!$A$1:$A$1001,'Customer Data'!$H$1:$H$1001,,0)</f>
        <v>No</v>
      </c>
    </row>
    <row r="615" spans="1:18" x14ac:dyDescent="0.2">
      <c r="A615" s="2" t="s">
        <v>2798</v>
      </c>
      <c r="B615" s="2" t="str">
        <f>TEXT(tbl_orders[[#This Row],[Order Date]],"mmm")</f>
        <v>Oct</v>
      </c>
      <c r="C615" s="2" t="str">
        <f>TEXT(tbl_orders[[#This Row],[Order Date]],"yyyy")</f>
        <v>2019</v>
      </c>
      <c r="D615" s="3">
        <v>43761</v>
      </c>
      <c r="E615" s="2" t="s">
        <v>2799</v>
      </c>
      <c r="F615" t="s">
        <v>4273</v>
      </c>
      <c r="G615" s="2">
        <v>1</v>
      </c>
      <c r="H615" s="2" t="str">
        <f>_xlfn.XLOOKUP(E615,'Customer Data'!$A$1:$A$1001,'Customer Data'!$B$1:$B$1001,,0)</f>
        <v>Gunilla Lynch</v>
      </c>
      <c r="I615" s="2" t="str">
        <f>IF(_xlfn.XLOOKUP(E615,'Customer Data'!$A$1:$A$1001,'Customer Data'!$C$1:$C$1001,,0)=0,"",_xlfn.XLOOKUP(E615,'Customer Data'!$A$1:$A$1001,'Customer Data'!$C$1:$C$1001,,0))</f>
        <v/>
      </c>
      <c r="J615" s="2" t="str">
        <f>_xlfn.XLOOKUP(E615,'Customer Data'!$A$1:$A$1001,'Customer Data'!$F$1:$F$1001,,0)</f>
        <v>United States</v>
      </c>
      <c r="K615" t="str">
        <f>INDEX('Product Data'!$A$1:$G$49,MATCH('Order Data'!$F615,'Product Data'!$A$1:$A$49,0),MATCH('Order Data'!K$1,'Product Data'!$A$1:$G$1,0))</f>
        <v>Rob</v>
      </c>
      <c r="L615" t="str">
        <f>INDEX('Product Data'!$A$1:$G$49,MATCH('Order Data'!$F615,'Product Data'!$A$1:$A$49,0),MATCH('Order Data'!L$1,'Product Data'!$A$1:$G$1,0))</f>
        <v>M</v>
      </c>
      <c r="M615" s="4">
        <f>INDEX('Product Data'!$A$1:$G$49,MATCH('Order Data'!$F615,'Product Data'!$A$1:$A$49,0),MATCH('Order Data'!M$1,'Product Data'!$A$1:$G$1,0))</f>
        <v>0.5</v>
      </c>
      <c r="N615" s="5">
        <f>INDEX('Product Data'!$A$1:$G$49,MATCH('Order Data'!$F615,'Product Data'!$A$1:$A$49,0),MATCH('Order Data'!N$1,'Product Data'!$A$1:$G$1,0))</f>
        <v>5.97</v>
      </c>
      <c r="O615" s="5">
        <f t="shared" si="27"/>
        <v>5.97</v>
      </c>
      <c r="P615" t="str">
        <f t="shared" si="28"/>
        <v>Robusta</v>
      </c>
      <c r="Q615" t="str">
        <f t="shared" si="29"/>
        <v>Medium</v>
      </c>
      <c r="R615" t="str">
        <f>_xlfn.XLOOKUP(tbl_orders[[#This Row],[Customer ID]],'Customer Data'!$A$1:$A$1001,'Customer Data'!$H$1:$H$1001,,0)</f>
        <v>No</v>
      </c>
    </row>
    <row r="616" spans="1:18" x14ac:dyDescent="0.2">
      <c r="A616" s="2" t="s">
        <v>2801</v>
      </c>
      <c r="B616" s="2" t="str">
        <f>TEXT(tbl_orders[[#This Row],[Order Date]],"mmm")</f>
        <v>Apr</v>
      </c>
      <c r="C616" s="2" t="str">
        <f>TEXT(tbl_orders[[#This Row],[Order Date]],"yyyy")</f>
        <v>2020</v>
      </c>
      <c r="D616" s="3">
        <v>43944</v>
      </c>
      <c r="E616" s="2" t="s">
        <v>2723</v>
      </c>
      <c r="F616" t="s">
        <v>4273</v>
      </c>
      <c r="G616" s="2">
        <v>5</v>
      </c>
      <c r="H616" s="2" t="str">
        <f>_xlfn.XLOOKUP(E616,'Customer Data'!$A$1:$A$1001,'Customer Data'!$B$1:$B$1001,,0)</f>
        <v>Cody Verissimo</v>
      </c>
      <c r="I616" s="2" t="str">
        <f>IF(_xlfn.XLOOKUP(E616,'Customer Data'!$A$1:$A$1001,'Customer Data'!$C$1:$C$1001,,0)=0,"",_xlfn.XLOOKUP(E616,'Customer Data'!$A$1:$A$1001,'Customer Data'!$C$1:$C$1001,,0))</f>
        <v>cverissimogh@theglobeandmail.com</v>
      </c>
      <c r="J616" s="2" t="str">
        <f>_xlfn.XLOOKUP(E616,'Customer Data'!$A$1:$A$1001,'Customer Data'!$F$1:$F$1001,,0)</f>
        <v>China</v>
      </c>
      <c r="K616" t="str">
        <f>INDEX('Product Data'!$A$1:$G$49,MATCH('Order Data'!$F616,'Product Data'!$A$1:$A$49,0),MATCH('Order Data'!K$1,'Product Data'!$A$1:$G$1,0))</f>
        <v>Rob</v>
      </c>
      <c r="L616" t="str">
        <f>INDEX('Product Data'!$A$1:$G$49,MATCH('Order Data'!$F616,'Product Data'!$A$1:$A$49,0),MATCH('Order Data'!L$1,'Product Data'!$A$1:$G$1,0))</f>
        <v>M</v>
      </c>
      <c r="M616" s="4">
        <f>INDEX('Product Data'!$A$1:$G$49,MATCH('Order Data'!$F616,'Product Data'!$A$1:$A$49,0),MATCH('Order Data'!M$1,'Product Data'!$A$1:$G$1,0))</f>
        <v>0.5</v>
      </c>
      <c r="N616" s="5">
        <f>INDEX('Product Data'!$A$1:$G$49,MATCH('Order Data'!$F616,'Product Data'!$A$1:$A$49,0),MATCH('Order Data'!N$1,'Product Data'!$A$1:$G$1,0))</f>
        <v>5.97</v>
      </c>
      <c r="O616" s="5">
        <f t="shared" si="27"/>
        <v>29.849999999999998</v>
      </c>
      <c r="P616" t="str">
        <f t="shared" si="28"/>
        <v>Robusta</v>
      </c>
      <c r="Q616" t="str">
        <f t="shared" si="29"/>
        <v>Medium</v>
      </c>
      <c r="R616" t="str">
        <f>_xlfn.XLOOKUP(tbl_orders[[#This Row],[Customer ID]],'Customer Data'!$A$1:$A$1001,'Customer Data'!$H$1:$H$1001,,0)</f>
        <v>Yes</v>
      </c>
    </row>
    <row r="617" spans="1:18" x14ac:dyDescent="0.2">
      <c r="A617" s="2" t="s">
        <v>2804</v>
      </c>
      <c r="B617" s="2" t="str">
        <f>TEXT(tbl_orders[[#This Row],[Order Date]],"mmm")</f>
        <v>Jun</v>
      </c>
      <c r="C617" s="2" t="str">
        <f>TEXT(tbl_orders[[#This Row],[Order Date]],"yyyy")</f>
        <v>2020</v>
      </c>
      <c r="D617" s="3">
        <v>44006</v>
      </c>
      <c r="E617" s="2" t="s">
        <v>2805</v>
      </c>
      <c r="F617" t="s">
        <v>4291</v>
      </c>
      <c r="G617" s="2">
        <v>2</v>
      </c>
      <c r="H617" s="2" t="str">
        <f>_xlfn.XLOOKUP(E617,'Customer Data'!$A$1:$A$1001,'Customer Data'!$B$1:$B$1001,,0)</f>
        <v>Shay Couronne</v>
      </c>
      <c r="I617" s="2" t="str">
        <f>IF(_xlfn.XLOOKUP(E617,'Customer Data'!$A$1:$A$1001,'Customer Data'!$C$1:$C$1001,,0)=0,"",_xlfn.XLOOKUP(E617,'Customer Data'!$A$1:$A$1001,'Customer Data'!$C$1:$C$1001,,0))</f>
        <v>scouronneh3@mozilla.org</v>
      </c>
      <c r="J617" s="2" t="str">
        <f>_xlfn.XLOOKUP(E617,'Customer Data'!$A$1:$A$1001,'Customer Data'!$F$1:$F$1001,,0)</f>
        <v>Brazil</v>
      </c>
      <c r="K617" t="str">
        <f>INDEX('Product Data'!$A$1:$G$49,MATCH('Order Data'!$F617,'Product Data'!$A$1:$A$49,0),MATCH('Order Data'!K$1,'Product Data'!$A$1:$G$1,0))</f>
        <v>Lib</v>
      </c>
      <c r="L617" t="str">
        <f>INDEX('Product Data'!$A$1:$G$49,MATCH('Order Data'!$F617,'Product Data'!$A$1:$A$49,0),MATCH('Order Data'!L$1,'Product Data'!$A$1:$G$1,0))</f>
        <v>L</v>
      </c>
      <c r="M617" s="4">
        <f>INDEX('Product Data'!$A$1:$G$49,MATCH('Order Data'!$F617,'Product Data'!$A$1:$A$49,0),MATCH('Order Data'!M$1,'Product Data'!$A$1:$G$1,0))</f>
        <v>2.5</v>
      </c>
      <c r="N617" s="5">
        <f>INDEX('Product Data'!$A$1:$G$49,MATCH('Order Data'!$F617,'Product Data'!$A$1:$A$49,0),MATCH('Order Data'!N$1,'Product Data'!$A$1:$G$1,0))</f>
        <v>36.454999999999998</v>
      </c>
      <c r="O617" s="5">
        <f t="shared" si="27"/>
        <v>72.91</v>
      </c>
      <c r="P617" t="str">
        <f t="shared" si="28"/>
        <v>Liberica</v>
      </c>
      <c r="Q617" t="str">
        <f t="shared" si="29"/>
        <v>Light</v>
      </c>
      <c r="R617" t="str">
        <f>_xlfn.XLOOKUP(tbl_orders[[#This Row],[Customer ID]],'Customer Data'!$A$1:$A$1001,'Customer Data'!$H$1:$H$1001,,0)</f>
        <v>Yes</v>
      </c>
    </row>
    <row r="618" spans="1:18" x14ac:dyDescent="0.2">
      <c r="A618" s="2" t="s">
        <v>2808</v>
      </c>
      <c r="B618" s="2" t="str">
        <f>TEXT(tbl_orders[[#This Row],[Order Date]],"mmm")</f>
        <v>Mar</v>
      </c>
      <c r="C618" s="2" t="str">
        <f>TEXT(tbl_orders[[#This Row],[Order Date]],"yyyy")</f>
        <v>2021</v>
      </c>
      <c r="D618" s="3">
        <v>44271</v>
      </c>
      <c r="E618" s="2" t="s">
        <v>2809</v>
      </c>
      <c r="F618" t="s">
        <v>4293</v>
      </c>
      <c r="G618" s="2">
        <v>4</v>
      </c>
      <c r="H618" s="2" t="str">
        <f>_xlfn.XLOOKUP(E618,'Customer Data'!$A$1:$A$1001,'Customer Data'!$B$1:$B$1001,,0)</f>
        <v>Linus Flippelli</v>
      </c>
      <c r="I618" s="2" t="str">
        <f>IF(_xlfn.XLOOKUP(E618,'Customer Data'!$A$1:$A$1001,'Customer Data'!$C$1:$C$1001,,0)=0,"",_xlfn.XLOOKUP(E618,'Customer Data'!$A$1:$A$1001,'Customer Data'!$C$1:$C$1001,,0))</f>
        <v>lflippellih4@github.io</v>
      </c>
      <c r="J618" s="2" t="str">
        <f>_xlfn.XLOOKUP(E618,'Customer Data'!$A$1:$A$1001,'Customer Data'!$F$1:$F$1001,,0)</f>
        <v>China</v>
      </c>
      <c r="K618" t="str">
        <f>INDEX('Product Data'!$A$1:$G$49,MATCH('Order Data'!$F618,'Product Data'!$A$1:$A$49,0),MATCH('Order Data'!K$1,'Product Data'!$A$1:$G$1,0))</f>
        <v>Exc</v>
      </c>
      <c r="L618" t="str">
        <f>INDEX('Product Data'!$A$1:$G$49,MATCH('Order Data'!$F618,'Product Data'!$A$1:$A$49,0),MATCH('Order Data'!L$1,'Product Data'!$A$1:$G$1,0))</f>
        <v>M</v>
      </c>
      <c r="M618" s="4">
        <f>INDEX('Product Data'!$A$1:$G$49,MATCH('Order Data'!$F618,'Product Data'!$A$1:$A$49,0),MATCH('Order Data'!M$1,'Product Data'!$A$1:$G$1,0))</f>
        <v>2.5</v>
      </c>
      <c r="N618" s="5">
        <f>INDEX('Product Data'!$A$1:$G$49,MATCH('Order Data'!$F618,'Product Data'!$A$1:$A$49,0),MATCH('Order Data'!N$1,'Product Data'!$A$1:$G$1,0))</f>
        <v>31.624999999999996</v>
      </c>
      <c r="O618" s="5">
        <f t="shared" si="27"/>
        <v>126.49999999999999</v>
      </c>
      <c r="P618" t="str">
        <f t="shared" si="28"/>
        <v>Excelsa</v>
      </c>
      <c r="Q618" t="str">
        <f t="shared" si="29"/>
        <v>Medium</v>
      </c>
      <c r="R618" t="str">
        <f>_xlfn.XLOOKUP(tbl_orders[[#This Row],[Customer ID]],'Customer Data'!$A$1:$A$1001,'Customer Data'!$H$1:$H$1001,,0)</f>
        <v>No</v>
      </c>
    </row>
    <row r="619" spans="1:18" x14ac:dyDescent="0.2">
      <c r="A619" s="2" t="s">
        <v>2812</v>
      </c>
      <c r="B619" s="2" t="str">
        <f>TEXT(tbl_orders[[#This Row],[Order Date]],"mmm")</f>
        <v>Apr</v>
      </c>
      <c r="C619" s="2" t="str">
        <f>TEXT(tbl_orders[[#This Row],[Order Date]],"yyyy")</f>
        <v>2020</v>
      </c>
      <c r="D619" s="3">
        <v>43928</v>
      </c>
      <c r="E619" s="2" t="s">
        <v>2813</v>
      </c>
      <c r="F619" t="s">
        <v>4308</v>
      </c>
      <c r="G619" s="2">
        <v>1</v>
      </c>
      <c r="H619" s="2" t="str">
        <f>_xlfn.XLOOKUP(E619,'Customer Data'!$A$1:$A$1001,'Customer Data'!$B$1:$B$1001,,0)</f>
        <v>Rachelle Elizabeth</v>
      </c>
      <c r="I619" s="2" t="str">
        <f>IF(_xlfn.XLOOKUP(E619,'Customer Data'!$A$1:$A$1001,'Customer Data'!$C$1:$C$1001,,0)=0,"",_xlfn.XLOOKUP(E619,'Customer Data'!$A$1:$A$1001,'Customer Data'!$C$1:$C$1001,,0))</f>
        <v>relizabethh5@live.com</v>
      </c>
      <c r="J619" s="2" t="str">
        <f>_xlfn.XLOOKUP(E619,'Customer Data'!$A$1:$A$1001,'Customer Data'!$F$1:$F$1001,,0)</f>
        <v>China</v>
      </c>
      <c r="K619" t="str">
        <f>INDEX('Product Data'!$A$1:$G$49,MATCH('Order Data'!$F619,'Product Data'!$A$1:$A$49,0),MATCH('Order Data'!K$1,'Product Data'!$A$1:$G$1,0))</f>
        <v>Lib</v>
      </c>
      <c r="L619" t="str">
        <f>INDEX('Product Data'!$A$1:$G$49,MATCH('Order Data'!$F619,'Product Data'!$A$1:$A$49,0),MATCH('Order Data'!L$1,'Product Data'!$A$1:$G$1,0))</f>
        <v>M</v>
      </c>
      <c r="M619" s="4">
        <f>INDEX('Product Data'!$A$1:$G$49,MATCH('Order Data'!$F619,'Product Data'!$A$1:$A$49,0),MATCH('Order Data'!M$1,'Product Data'!$A$1:$G$1,0))</f>
        <v>2.5</v>
      </c>
      <c r="N619" s="5">
        <f>INDEX('Product Data'!$A$1:$G$49,MATCH('Order Data'!$F619,'Product Data'!$A$1:$A$49,0),MATCH('Order Data'!N$1,'Product Data'!$A$1:$G$1,0))</f>
        <v>33.464999999999996</v>
      </c>
      <c r="O619" s="5">
        <f t="shared" si="27"/>
        <v>33.464999999999996</v>
      </c>
      <c r="P619" t="str">
        <f t="shared" si="28"/>
        <v>Liberica</v>
      </c>
      <c r="Q619" t="str">
        <f t="shared" si="29"/>
        <v>Medium</v>
      </c>
      <c r="R619" t="str">
        <f>_xlfn.XLOOKUP(tbl_orders[[#This Row],[Customer ID]],'Customer Data'!$A$1:$A$1001,'Customer Data'!$H$1:$H$1001,,0)</f>
        <v>No</v>
      </c>
    </row>
    <row r="620" spans="1:18" x14ac:dyDescent="0.2">
      <c r="A620" s="2" t="s">
        <v>2816</v>
      </c>
      <c r="B620" s="2" t="str">
        <f>TEXT(tbl_orders[[#This Row],[Order Date]],"mmm")</f>
        <v>Sep</v>
      </c>
      <c r="C620" s="2" t="str">
        <f>TEXT(tbl_orders[[#This Row],[Order Date]],"yyyy")</f>
        <v>2021</v>
      </c>
      <c r="D620" s="3">
        <v>44469</v>
      </c>
      <c r="E620" s="2" t="s">
        <v>2817</v>
      </c>
      <c r="F620" t="s">
        <v>4310</v>
      </c>
      <c r="G620" s="2">
        <v>6</v>
      </c>
      <c r="H620" s="2" t="str">
        <f>_xlfn.XLOOKUP(E620,'Customer Data'!$A$1:$A$1001,'Customer Data'!$B$1:$B$1001,,0)</f>
        <v>Innis Renhard</v>
      </c>
      <c r="I620" s="2" t="str">
        <f>IF(_xlfn.XLOOKUP(E620,'Customer Data'!$A$1:$A$1001,'Customer Data'!$C$1:$C$1001,,0)=0,"",_xlfn.XLOOKUP(E620,'Customer Data'!$A$1:$A$1001,'Customer Data'!$C$1:$C$1001,,0))</f>
        <v>irenhardh6@i2i.jp</v>
      </c>
      <c r="J620" s="2" t="str">
        <f>_xlfn.XLOOKUP(E620,'Customer Data'!$A$1:$A$1001,'Customer Data'!$F$1:$F$1001,,0)</f>
        <v>United States</v>
      </c>
      <c r="K620" t="str">
        <f>INDEX('Product Data'!$A$1:$G$49,MATCH('Order Data'!$F620,'Product Data'!$A$1:$A$49,0),MATCH('Order Data'!K$1,'Product Data'!$A$1:$G$1,0))</f>
        <v>Exc</v>
      </c>
      <c r="L620" t="str">
        <f>INDEX('Product Data'!$A$1:$G$49,MATCH('Order Data'!$F620,'Product Data'!$A$1:$A$49,0),MATCH('Order Data'!L$1,'Product Data'!$A$1:$G$1,0))</f>
        <v>D</v>
      </c>
      <c r="M620" s="4">
        <f>INDEX('Product Data'!$A$1:$G$49,MATCH('Order Data'!$F620,'Product Data'!$A$1:$A$49,0),MATCH('Order Data'!M$1,'Product Data'!$A$1:$G$1,0))</f>
        <v>1</v>
      </c>
      <c r="N620" s="5">
        <f>INDEX('Product Data'!$A$1:$G$49,MATCH('Order Data'!$F620,'Product Data'!$A$1:$A$49,0),MATCH('Order Data'!N$1,'Product Data'!$A$1:$G$1,0))</f>
        <v>12.15</v>
      </c>
      <c r="O620" s="5">
        <f t="shared" si="27"/>
        <v>72.900000000000006</v>
      </c>
      <c r="P620" t="str">
        <f t="shared" si="28"/>
        <v>Excelsa</v>
      </c>
      <c r="Q620" t="str">
        <f t="shared" si="29"/>
        <v>Dark</v>
      </c>
      <c r="R620" t="str">
        <f>_xlfn.XLOOKUP(tbl_orders[[#This Row],[Customer ID]],'Customer Data'!$A$1:$A$1001,'Customer Data'!$H$1:$H$1001,,0)</f>
        <v>Yes</v>
      </c>
    </row>
    <row r="621" spans="1:18" x14ac:dyDescent="0.2">
      <c r="A621" s="2" t="s">
        <v>2820</v>
      </c>
      <c r="B621" s="2" t="str">
        <f>TEXT(tbl_orders[[#This Row],[Order Date]],"mmm")</f>
        <v>May</v>
      </c>
      <c r="C621" s="2" t="str">
        <f>TEXT(tbl_orders[[#This Row],[Order Date]],"yyyy")</f>
        <v>2022</v>
      </c>
      <c r="D621" s="3">
        <v>44682</v>
      </c>
      <c r="E621" s="2" t="s">
        <v>2821</v>
      </c>
      <c r="F621" t="s">
        <v>4296</v>
      </c>
      <c r="G621" s="2">
        <v>2</v>
      </c>
      <c r="H621" s="2" t="str">
        <f>_xlfn.XLOOKUP(E621,'Customer Data'!$A$1:$A$1001,'Customer Data'!$B$1:$B$1001,,0)</f>
        <v>Winne Roche</v>
      </c>
      <c r="I621" s="2" t="str">
        <f>IF(_xlfn.XLOOKUP(E621,'Customer Data'!$A$1:$A$1001,'Customer Data'!$C$1:$C$1001,,0)=0,"",_xlfn.XLOOKUP(E621,'Customer Data'!$A$1:$A$1001,'Customer Data'!$C$1:$C$1001,,0))</f>
        <v>wrocheh7@xinhuanet.com</v>
      </c>
      <c r="J621" s="2" t="str">
        <f>_xlfn.XLOOKUP(E621,'Customer Data'!$A$1:$A$1001,'Customer Data'!$F$1:$F$1001,,0)</f>
        <v>United States</v>
      </c>
      <c r="K621" t="str">
        <f>INDEX('Product Data'!$A$1:$G$49,MATCH('Order Data'!$F621,'Product Data'!$A$1:$A$49,0),MATCH('Order Data'!K$1,'Product Data'!$A$1:$G$1,0))</f>
        <v>Lib</v>
      </c>
      <c r="L621" t="str">
        <f>INDEX('Product Data'!$A$1:$G$49,MATCH('Order Data'!$F621,'Product Data'!$A$1:$A$49,0),MATCH('Order Data'!L$1,'Product Data'!$A$1:$G$1,0))</f>
        <v>D</v>
      </c>
      <c r="M621" s="4">
        <f>INDEX('Product Data'!$A$1:$G$49,MATCH('Order Data'!$F621,'Product Data'!$A$1:$A$49,0),MATCH('Order Data'!M$1,'Product Data'!$A$1:$G$1,0))</f>
        <v>0.5</v>
      </c>
      <c r="N621" s="5">
        <f>INDEX('Product Data'!$A$1:$G$49,MATCH('Order Data'!$F621,'Product Data'!$A$1:$A$49,0),MATCH('Order Data'!N$1,'Product Data'!$A$1:$G$1,0))</f>
        <v>7.77</v>
      </c>
      <c r="O621" s="5">
        <f t="shared" si="27"/>
        <v>15.54</v>
      </c>
      <c r="P621" t="str">
        <f t="shared" si="28"/>
        <v>Liberica</v>
      </c>
      <c r="Q621" t="str">
        <f t="shared" si="29"/>
        <v>Dark</v>
      </c>
      <c r="R621" t="str">
        <f>_xlfn.XLOOKUP(tbl_orders[[#This Row],[Customer ID]],'Customer Data'!$A$1:$A$1001,'Customer Data'!$H$1:$H$1001,,0)</f>
        <v>Yes</v>
      </c>
    </row>
    <row r="622" spans="1:18" x14ac:dyDescent="0.2">
      <c r="A622" s="2" t="s">
        <v>2824</v>
      </c>
      <c r="B622" s="2" t="str">
        <f>TEXT(tbl_orders[[#This Row],[Order Date]],"mmm")</f>
        <v>Jan</v>
      </c>
      <c r="C622" s="2" t="str">
        <f>TEXT(tbl_orders[[#This Row],[Order Date]],"yyyy")</f>
        <v>2021</v>
      </c>
      <c r="D622" s="3">
        <v>44217</v>
      </c>
      <c r="E622" s="2" t="s">
        <v>2860</v>
      </c>
      <c r="F622" t="s">
        <v>4279</v>
      </c>
      <c r="G622" s="2">
        <v>6</v>
      </c>
      <c r="H622" s="2" t="str">
        <f>_xlfn.XLOOKUP(E622,'Customer Data'!$A$1:$A$1001,'Customer Data'!$B$1:$B$1001,,0)</f>
        <v>Linn Alaway</v>
      </c>
      <c r="I622" s="2" t="str">
        <f>IF(_xlfn.XLOOKUP(E622,'Customer Data'!$A$1:$A$1001,'Customer Data'!$C$1:$C$1001,,0)=0,"",_xlfn.XLOOKUP(E622,'Customer Data'!$A$1:$A$1001,'Customer Data'!$C$1:$C$1001,,0))</f>
        <v>lalawayhh@weather.com</v>
      </c>
      <c r="J622" s="2" t="str">
        <f>_xlfn.XLOOKUP(E622,'Customer Data'!$A$1:$A$1001,'Customer Data'!$F$1:$F$1001,,0)</f>
        <v>China</v>
      </c>
      <c r="K622" t="str">
        <f>INDEX('Product Data'!$A$1:$G$49,MATCH('Order Data'!$F622,'Product Data'!$A$1:$A$49,0),MATCH('Order Data'!K$1,'Product Data'!$A$1:$G$1,0))</f>
        <v>Ara</v>
      </c>
      <c r="L622" t="str">
        <f>INDEX('Product Data'!$A$1:$G$49,MATCH('Order Data'!$F622,'Product Data'!$A$1:$A$49,0),MATCH('Order Data'!L$1,'Product Data'!$A$1:$G$1,0))</f>
        <v>M</v>
      </c>
      <c r="M622" s="4">
        <f>INDEX('Product Data'!$A$1:$G$49,MATCH('Order Data'!$F622,'Product Data'!$A$1:$A$49,0),MATCH('Order Data'!M$1,'Product Data'!$A$1:$G$1,0))</f>
        <v>0.2</v>
      </c>
      <c r="N622" s="5">
        <f>INDEX('Product Data'!$A$1:$G$49,MATCH('Order Data'!$F622,'Product Data'!$A$1:$A$49,0),MATCH('Order Data'!N$1,'Product Data'!$A$1:$G$1,0))</f>
        <v>3.375</v>
      </c>
      <c r="O622" s="5">
        <f t="shared" si="27"/>
        <v>20.25</v>
      </c>
      <c r="P622" t="str">
        <f t="shared" si="28"/>
        <v>Arabica</v>
      </c>
      <c r="Q622" t="str">
        <f t="shared" si="29"/>
        <v>Medium</v>
      </c>
      <c r="R622" t="str">
        <f>_xlfn.XLOOKUP(tbl_orders[[#This Row],[Customer ID]],'Customer Data'!$A$1:$A$1001,'Customer Data'!$H$1:$H$1001,,0)</f>
        <v>No</v>
      </c>
    </row>
    <row r="623" spans="1:18" x14ac:dyDescent="0.2">
      <c r="A623" s="2" t="s">
        <v>2828</v>
      </c>
      <c r="B623" s="2" t="str">
        <f>TEXT(tbl_orders[[#This Row],[Order Date]],"mmm")</f>
        <v>Jun</v>
      </c>
      <c r="C623" s="2" t="str">
        <f>TEXT(tbl_orders[[#This Row],[Order Date]],"yyyy")</f>
        <v>2020</v>
      </c>
      <c r="D623" s="3">
        <v>44006</v>
      </c>
      <c r="E623" s="2" t="s">
        <v>2829</v>
      </c>
      <c r="F623" t="s">
        <v>4267</v>
      </c>
      <c r="G623" s="2">
        <v>6</v>
      </c>
      <c r="H623" s="2" t="str">
        <f>_xlfn.XLOOKUP(E623,'Customer Data'!$A$1:$A$1001,'Customer Data'!$B$1:$B$1001,,0)</f>
        <v>Cordy Odgaard</v>
      </c>
      <c r="I623" s="2" t="str">
        <f>IF(_xlfn.XLOOKUP(E623,'Customer Data'!$A$1:$A$1001,'Customer Data'!$C$1:$C$1001,,0)=0,"",_xlfn.XLOOKUP(E623,'Customer Data'!$A$1:$A$1001,'Customer Data'!$C$1:$C$1001,,0))</f>
        <v>codgaardh9@nsw.gov.au</v>
      </c>
      <c r="J623" s="2" t="str">
        <f>_xlfn.XLOOKUP(E623,'Customer Data'!$A$1:$A$1001,'Customer Data'!$F$1:$F$1001,,0)</f>
        <v>United States</v>
      </c>
      <c r="K623" t="str">
        <f>INDEX('Product Data'!$A$1:$G$49,MATCH('Order Data'!$F623,'Product Data'!$A$1:$A$49,0),MATCH('Order Data'!K$1,'Product Data'!$A$1:$G$1,0))</f>
        <v>Ara</v>
      </c>
      <c r="L623" t="str">
        <f>INDEX('Product Data'!$A$1:$G$49,MATCH('Order Data'!$F623,'Product Data'!$A$1:$A$49,0),MATCH('Order Data'!L$1,'Product Data'!$A$1:$G$1,0))</f>
        <v>L</v>
      </c>
      <c r="M623" s="4">
        <f>INDEX('Product Data'!$A$1:$G$49,MATCH('Order Data'!$F623,'Product Data'!$A$1:$A$49,0),MATCH('Order Data'!M$1,'Product Data'!$A$1:$G$1,0))</f>
        <v>1</v>
      </c>
      <c r="N623" s="5">
        <f>INDEX('Product Data'!$A$1:$G$49,MATCH('Order Data'!$F623,'Product Data'!$A$1:$A$49,0),MATCH('Order Data'!N$1,'Product Data'!$A$1:$G$1,0))</f>
        <v>12.95</v>
      </c>
      <c r="O623" s="5">
        <f t="shared" si="27"/>
        <v>77.699999999999989</v>
      </c>
      <c r="P623" t="str">
        <f t="shared" si="28"/>
        <v>Arabica</v>
      </c>
      <c r="Q623" t="str">
        <f t="shared" si="29"/>
        <v>Light</v>
      </c>
      <c r="R623" t="str">
        <f>_xlfn.XLOOKUP(tbl_orders[[#This Row],[Customer ID]],'Customer Data'!$A$1:$A$1001,'Customer Data'!$H$1:$H$1001,,0)</f>
        <v>No</v>
      </c>
    </row>
    <row r="624" spans="1:18" x14ac:dyDescent="0.2">
      <c r="A624" s="2" t="s">
        <v>2832</v>
      </c>
      <c r="B624" s="2" t="str">
        <f>TEXT(tbl_orders[[#This Row],[Order Date]],"mmm")</f>
        <v>Mar</v>
      </c>
      <c r="C624" s="2" t="str">
        <f>TEXT(tbl_orders[[#This Row],[Order Date]],"yyyy")</f>
        <v>2019</v>
      </c>
      <c r="D624" s="3">
        <v>43527</v>
      </c>
      <c r="E624" s="2" t="s">
        <v>2833</v>
      </c>
      <c r="F624" t="s">
        <v>4308</v>
      </c>
      <c r="G624" s="2">
        <v>4</v>
      </c>
      <c r="H624" s="2" t="str">
        <f>_xlfn.XLOOKUP(E624,'Customer Data'!$A$1:$A$1001,'Customer Data'!$B$1:$B$1001,,0)</f>
        <v>Bertine Byrd</v>
      </c>
      <c r="I624" s="2" t="str">
        <f>IF(_xlfn.XLOOKUP(E624,'Customer Data'!$A$1:$A$1001,'Customer Data'!$C$1:$C$1001,,0)=0,"",_xlfn.XLOOKUP(E624,'Customer Data'!$A$1:$A$1001,'Customer Data'!$C$1:$C$1001,,0))</f>
        <v>bbyrdha@4shared.com</v>
      </c>
      <c r="J624" s="2" t="str">
        <f>_xlfn.XLOOKUP(E624,'Customer Data'!$A$1:$A$1001,'Customer Data'!$F$1:$F$1001,,0)</f>
        <v>China</v>
      </c>
      <c r="K624" t="str">
        <f>INDEX('Product Data'!$A$1:$G$49,MATCH('Order Data'!$F624,'Product Data'!$A$1:$A$49,0),MATCH('Order Data'!K$1,'Product Data'!$A$1:$G$1,0))</f>
        <v>Lib</v>
      </c>
      <c r="L624" t="str">
        <f>INDEX('Product Data'!$A$1:$G$49,MATCH('Order Data'!$F624,'Product Data'!$A$1:$A$49,0),MATCH('Order Data'!L$1,'Product Data'!$A$1:$G$1,0))</f>
        <v>M</v>
      </c>
      <c r="M624" s="4">
        <f>INDEX('Product Data'!$A$1:$G$49,MATCH('Order Data'!$F624,'Product Data'!$A$1:$A$49,0),MATCH('Order Data'!M$1,'Product Data'!$A$1:$G$1,0))</f>
        <v>2.5</v>
      </c>
      <c r="N624" s="5">
        <f>INDEX('Product Data'!$A$1:$G$49,MATCH('Order Data'!$F624,'Product Data'!$A$1:$A$49,0),MATCH('Order Data'!N$1,'Product Data'!$A$1:$G$1,0))</f>
        <v>33.464999999999996</v>
      </c>
      <c r="O624" s="5">
        <f t="shared" si="27"/>
        <v>133.85999999999999</v>
      </c>
      <c r="P624" t="str">
        <f t="shared" si="28"/>
        <v>Liberica</v>
      </c>
      <c r="Q624" t="str">
        <f t="shared" si="29"/>
        <v>Medium</v>
      </c>
      <c r="R624" t="str">
        <f>_xlfn.XLOOKUP(tbl_orders[[#This Row],[Customer ID]],'Customer Data'!$A$1:$A$1001,'Customer Data'!$H$1:$H$1001,,0)</f>
        <v>No</v>
      </c>
    </row>
    <row r="625" spans="1:18" x14ac:dyDescent="0.2">
      <c r="A625" s="2" t="s">
        <v>2836</v>
      </c>
      <c r="B625" s="2" t="str">
        <f>TEXT(tbl_orders[[#This Row],[Order Date]],"mmm")</f>
        <v>Jan</v>
      </c>
      <c r="C625" s="2" t="str">
        <f>TEXT(tbl_orders[[#This Row],[Order Date]],"yyyy")</f>
        <v>2021</v>
      </c>
      <c r="D625" s="3">
        <v>44224</v>
      </c>
      <c r="E625" s="2" t="s">
        <v>2837</v>
      </c>
      <c r="F625" t="s">
        <v>4310</v>
      </c>
      <c r="G625" s="2">
        <v>1</v>
      </c>
      <c r="H625" s="2" t="str">
        <f>_xlfn.XLOOKUP(E625,'Customer Data'!$A$1:$A$1001,'Customer Data'!$B$1:$B$1001,,0)</f>
        <v>Nelie Garnson</v>
      </c>
      <c r="I625" s="2" t="str">
        <f>IF(_xlfn.XLOOKUP(E625,'Customer Data'!$A$1:$A$1001,'Customer Data'!$C$1:$C$1001,,0)=0,"",_xlfn.XLOOKUP(E625,'Customer Data'!$A$1:$A$1001,'Customer Data'!$C$1:$C$1001,,0))</f>
        <v/>
      </c>
      <c r="J625" s="2" t="str">
        <f>_xlfn.XLOOKUP(E625,'Customer Data'!$A$1:$A$1001,'Customer Data'!$F$1:$F$1001,,0)</f>
        <v>China</v>
      </c>
      <c r="K625" t="str">
        <f>INDEX('Product Data'!$A$1:$G$49,MATCH('Order Data'!$F625,'Product Data'!$A$1:$A$49,0),MATCH('Order Data'!K$1,'Product Data'!$A$1:$G$1,0))</f>
        <v>Exc</v>
      </c>
      <c r="L625" t="str">
        <f>INDEX('Product Data'!$A$1:$G$49,MATCH('Order Data'!$F625,'Product Data'!$A$1:$A$49,0),MATCH('Order Data'!L$1,'Product Data'!$A$1:$G$1,0))</f>
        <v>D</v>
      </c>
      <c r="M625" s="4">
        <f>INDEX('Product Data'!$A$1:$G$49,MATCH('Order Data'!$F625,'Product Data'!$A$1:$A$49,0),MATCH('Order Data'!M$1,'Product Data'!$A$1:$G$1,0))</f>
        <v>1</v>
      </c>
      <c r="N625" s="5">
        <f>INDEX('Product Data'!$A$1:$G$49,MATCH('Order Data'!$F625,'Product Data'!$A$1:$A$49,0),MATCH('Order Data'!N$1,'Product Data'!$A$1:$G$1,0))</f>
        <v>12.15</v>
      </c>
      <c r="O625" s="5">
        <f t="shared" si="27"/>
        <v>12.15</v>
      </c>
      <c r="P625" t="str">
        <f t="shared" si="28"/>
        <v>Excelsa</v>
      </c>
      <c r="Q625" t="str">
        <f t="shared" si="29"/>
        <v>Dark</v>
      </c>
      <c r="R625" t="str">
        <f>_xlfn.XLOOKUP(tbl_orders[[#This Row],[Customer ID]],'Customer Data'!$A$1:$A$1001,'Customer Data'!$H$1:$H$1001,,0)</f>
        <v>No</v>
      </c>
    </row>
    <row r="626" spans="1:18" x14ac:dyDescent="0.2">
      <c r="A626" s="2" t="s">
        <v>2839</v>
      </c>
      <c r="B626" s="2" t="str">
        <f>TEXT(tbl_orders[[#This Row],[Order Date]],"mmm")</f>
        <v>Jun</v>
      </c>
      <c r="C626" s="2" t="str">
        <f>TEXT(tbl_orders[[#This Row],[Order Date]],"yyyy")</f>
        <v>2020</v>
      </c>
      <c r="D626" s="3">
        <v>44010</v>
      </c>
      <c r="E626" s="2" t="s">
        <v>2840</v>
      </c>
      <c r="F626" t="s">
        <v>4293</v>
      </c>
      <c r="G626" s="2">
        <v>2</v>
      </c>
      <c r="H626" s="2" t="str">
        <f>_xlfn.XLOOKUP(E626,'Customer Data'!$A$1:$A$1001,'Customer Data'!$B$1:$B$1001,,0)</f>
        <v>Dianne Chardin</v>
      </c>
      <c r="I626" s="2" t="str">
        <f>IF(_xlfn.XLOOKUP(E626,'Customer Data'!$A$1:$A$1001,'Customer Data'!$C$1:$C$1001,,0)=0,"",_xlfn.XLOOKUP(E626,'Customer Data'!$A$1:$A$1001,'Customer Data'!$C$1:$C$1001,,0))</f>
        <v>dchardinhc@nhs.uk</v>
      </c>
      <c r="J626" s="2" t="str">
        <f>_xlfn.XLOOKUP(E626,'Customer Data'!$A$1:$A$1001,'Customer Data'!$F$1:$F$1001,,0)</f>
        <v>Brazil</v>
      </c>
      <c r="K626" t="str">
        <f>INDEX('Product Data'!$A$1:$G$49,MATCH('Order Data'!$F626,'Product Data'!$A$1:$A$49,0),MATCH('Order Data'!K$1,'Product Data'!$A$1:$G$1,0))</f>
        <v>Exc</v>
      </c>
      <c r="L626" t="str">
        <f>INDEX('Product Data'!$A$1:$G$49,MATCH('Order Data'!$F626,'Product Data'!$A$1:$A$49,0),MATCH('Order Data'!L$1,'Product Data'!$A$1:$G$1,0))</f>
        <v>M</v>
      </c>
      <c r="M626" s="4">
        <f>INDEX('Product Data'!$A$1:$G$49,MATCH('Order Data'!$F626,'Product Data'!$A$1:$A$49,0),MATCH('Order Data'!M$1,'Product Data'!$A$1:$G$1,0))</f>
        <v>2.5</v>
      </c>
      <c r="N626" s="5">
        <f>INDEX('Product Data'!$A$1:$G$49,MATCH('Order Data'!$F626,'Product Data'!$A$1:$A$49,0),MATCH('Order Data'!N$1,'Product Data'!$A$1:$G$1,0))</f>
        <v>31.624999999999996</v>
      </c>
      <c r="O626" s="5">
        <f t="shared" si="27"/>
        <v>63.249999999999993</v>
      </c>
      <c r="P626" t="str">
        <f t="shared" si="28"/>
        <v>Excelsa</v>
      </c>
      <c r="Q626" t="str">
        <f t="shared" si="29"/>
        <v>Medium</v>
      </c>
      <c r="R626" t="str">
        <f>_xlfn.XLOOKUP(tbl_orders[[#This Row],[Customer ID]],'Customer Data'!$A$1:$A$1001,'Customer Data'!$H$1:$H$1001,,0)</f>
        <v>Yes</v>
      </c>
    </row>
    <row r="627" spans="1:18" x14ac:dyDescent="0.2">
      <c r="A627" s="2" t="s">
        <v>2843</v>
      </c>
      <c r="B627" s="2" t="str">
        <f>TEXT(tbl_orders[[#This Row],[Order Date]],"mmm")</f>
        <v>Jul</v>
      </c>
      <c r="C627" s="2" t="str">
        <f>TEXT(tbl_orders[[#This Row],[Order Date]],"yyyy")</f>
        <v>2020</v>
      </c>
      <c r="D627" s="3">
        <v>44017</v>
      </c>
      <c r="E627" s="2" t="s">
        <v>2844</v>
      </c>
      <c r="F627" t="s">
        <v>4300</v>
      </c>
      <c r="G627" s="2">
        <v>5</v>
      </c>
      <c r="H627" s="2" t="str">
        <f>_xlfn.XLOOKUP(E627,'Customer Data'!$A$1:$A$1001,'Customer Data'!$B$1:$B$1001,,0)</f>
        <v>Hailee Radbone</v>
      </c>
      <c r="I627" s="2" t="str">
        <f>IF(_xlfn.XLOOKUP(E627,'Customer Data'!$A$1:$A$1001,'Customer Data'!$C$1:$C$1001,,0)=0,"",_xlfn.XLOOKUP(E627,'Customer Data'!$A$1:$A$1001,'Customer Data'!$C$1:$C$1001,,0))</f>
        <v>hradbonehd@newsvine.com</v>
      </c>
      <c r="J627" s="2" t="str">
        <f>_xlfn.XLOOKUP(E627,'Customer Data'!$A$1:$A$1001,'Customer Data'!$F$1:$F$1001,,0)</f>
        <v>United States</v>
      </c>
      <c r="K627" t="str">
        <f>INDEX('Product Data'!$A$1:$G$49,MATCH('Order Data'!$F627,'Product Data'!$A$1:$A$49,0),MATCH('Order Data'!K$1,'Product Data'!$A$1:$G$1,0))</f>
        <v>Rob</v>
      </c>
      <c r="L627" t="str">
        <f>INDEX('Product Data'!$A$1:$G$49,MATCH('Order Data'!$F627,'Product Data'!$A$1:$A$49,0),MATCH('Order Data'!L$1,'Product Data'!$A$1:$G$1,0))</f>
        <v>L</v>
      </c>
      <c r="M627" s="4">
        <f>INDEX('Product Data'!$A$1:$G$49,MATCH('Order Data'!$F627,'Product Data'!$A$1:$A$49,0),MATCH('Order Data'!M$1,'Product Data'!$A$1:$G$1,0))</f>
        <v>0.5</v>
      </c>
      <c r="N627" s="5">
        <f>INDEX('Product Data'!$A$1:$G$49,MATCH('Order Data'!$F627,'Product Data'!$A$1:$A$49,0),MATCH('Order Data'!N$1,'Product Data'!$A$1:$G$1,0))</f>
        <v>7.169999999999999</v>
      </c>
      <c r="O627" s="5">
        <f t="shared" si="27"/>
        <v>35.849999999999994</v>
      </c>
      <c r="P627" t="str">
        <f t="shared" si="28"/>
        <v>Robusta</v>
      </c>
      <c r="Q627" t="str">
        <f t="shared" si="29"/>
        <v>Light</v>
      </c>
      <c r="R627" t="str">
        <f>_xlfn.XLOOKUP(tbl_orders[[#This Row],[Customer ID]],'Customer Data'!$A$1:$A$1001,'Customer Data'!$H$1:$H$1001,,0)</f>
        <v>No</v>
      </c>
    </row>
    <row r="628" spans="1:18" x14ac:dyDescent="0.2">
      <c r="A628" s="2" t="s">
        <v>2847</v>
      </c>
      <c r="B628" s="2" t="str">
        <f>TEXT(tbl_orders[[#This Row],[Order Date]],"mmm")</f>
        <v>Mar</v>
      </c>
      <c r="C628" s="2" t="str">
        <f>TEXT(tbl_orders[[#This Row],[Order Date]],"yyyy")</f>
        <v>2019</v>
      </c>
      <c r="D628" s="3">
        <v>43526</v>
      </c>
      <c r="E628" s="2" t="s">
        <v>2848</v>
      </c>
      <c r="F628" t="s">
        <v>4302</v>
      </c>
      <c r="G628" s="2">
        <v>3</v>
      </c>
      <c r="H628" s="2" t="str">
        <f>_xlfn.XLOOKUP(E628,'Customer Data'!$A$1:$A$1001,'Customer Data'!$B$1:$B$1001,,0)</f>
        <v>Wallis Bernth</v>
      </c>
      <c r="I628" s="2" t="str">
        <f>IF(_xlfn.XLOOKUP(E628,'Customer Data'!$A$1:$A$1001,'Customer Data'!$C$1:$C$1001,,0)=0,"",_xlfn.XLOOKUP(E628,'Customer Data'!$A$1:$A$1001,'Customer Data'!$C$1:$C$1001,,0))</f>
        <v>wbernthhe@miitbeian.gov.cn</v>
      </c>
      <c r="J628" s="2" t="str">
        <f>_xlfn.XLOOKUP(E628,'Customer Data'!$A$1:$A$1001,'Customer Data'!$F$1:$F$1001,,0)</f>
        <v>Brazil</v>
      </c>
      <c r="K628" t="str">
        <f>INDEX('Product Data'!$A$1:$G$49,MATCH('Order Data'!$F628,'Product Data'!$A$1:$A$49,0),MATCH('Order Data'!K$1,'Product Data'!$A$1:$G$1,0))</f>
        <v>Ara</v>
      </c>
      <c r="L628" t="str">
        <f>INDEX('Product Data'!$A$1:$G$49,MATCH('Order Data'!$F628,'Product Data'!$A$1:$A$49,0),MATCH('Order Data'!L$1,'Product Data'!$A$1:$G$1,0))</f>
        <v>M</v>
      </c>
      <c r="M628" s="4">
        <f>INDEX('Product Data'!$A$1:$G$49,MATCH('Order Data'!$F628,'Product Data'!$A$1:$A$49,0),MATCH('Order Data'!M$1,'Product Data'!$A$1:$G$1,0))</f>
        <v>2.5</v>
      </c>
      <c r="N628" s="5">
        <f>INDEX('Product Data'!$A$1:$G$49,MATCH('Order Data'!$F628,'Product Data'!$A$1:$A$49,0),MATCH('Order Data'!N$1,'Product Data'!$A$1:$G$1,0))</f>
        <v>25.874999999999996</v>
      </c>
      <c r="O628" s="5">
        <f t="shared" si="27"/>
        <v>77.624999999999986</v>
      </c>
      <c r="P628" t="str">
        <f t="shared" si="28"/>
        <v>Arabica</v>
      </c>
      <c r="Q628" t="str">
        <f t="shared" si="29"/>
        <v>Medium</v>
      </c>
      <c r="R628" t="str">
        <f>_xlfn.XLOOKUP(tbl_orders[[#This Row],[Customer ID]],'Customer Data'!$A$1:$A$1001,'Customer Data'!$H$1:$H$1001,,0)</f>
        <v>No</v>
      </c>
    </row>
    <row r="629" spans="1:18" x14ac:dyDescent="0.2">
      <c r="A629" s="2" t="s">
        <v>2851</v>
      </c>
      <c r="B629" s="2" t="str">
        <f>TEXT(tbl_orders[[#This Row],[Order Date]],"mmm")</f>
        <v>May</v>
      </c>
      <c r="C629" s="2" t="str">
        <f>TEXT(tbl_orders[[#This Row],[Order Date]],"yyyy")</f>
        <v>2022</v>
      </c>
      <c r="D629" s="3">
        <v>44682</v>
      </c>
      <c r="E629" s="2" t="s">
        <v>2852</v>
      </c>
      <c r="F629" t="s">
        <v>4293</v>
      </c>
      <c r="G629" s="2">
        <v>2</v>
      </c>
      <c r="H629" s="2" t="str">
        <f>_xlfn.XLOOKUP(E629,'Customer Data'!$A$1:$A$1001,'Customer Data'!$B$1:$B$1001,,0)</f>
        <v>Byron Acarson</v>
      </c>
      <c r="I629" s="2" t="str">
        <f>IF(_xlfn.XLOOKUP(E629,'Customer Data'!$A$1:$A$1001,'Customer Data'!$C$1:$C$1001,,0)=0,"",_xlfn.XLOOKUP(E629,'Customer Data'!$A$1:$A$1001,'Customer Data'!$C$1:$C$1001,,0))</f>
        <v>bacarsonhf@cnn.com</v>
      </c>
      <c r="J629" s="2" t="str">
        <f>_xlfn.XLOOKUP(E629,'Customer Data'!$A$1:$A$1001,'Customer Data'!$F$1:$F$1001,,0)</f>
        <v>United States</v>
      </c>
      <c r="K629" t="str">
        <f>INDEX('Product Data'!$A$1:$G$49,MATCH('Order Data'!$F629,'Product Data'!$A$1:$A$49,0),MATCH('Order Data'!K$1,'Product Data'!$A$1:$G$1,0))</f>
        <v>Exc</v>
      </c>
      <c r="L629" t="str">
        <f>INDEX('Product Data'!$A$1:$G$49,MATCH('Order Data'!$F629,'Product Data'!$A$1:$A$49,0),MATCH('Order Data'!L$1,'Product Data'!$A$1:$G$1,0))</f>
        <v>M</v>
      </c>
      <c r="M629" s="4">
        <f>INDEX('Product Data'!$A$1:$G$49,MATCH('Order Data'!$F629,'Product Data'!$A$1:$A$49,0),MATCH('Order Data'!M$1,'Product Data'!$A$1:$G$1,0))</f>
        <v>2.5</v>
      </c>
      <c r="N629" s="5">
        <f>INDEX('Product Data'!$A$1:$G$49,MATCH('Order Data'!$F629,'Product Data'!$A$1:$A$49,0),MATCH('Order Data'!N$1,'Product Data'!$A$1:$G$1,0))</f>
        <v>31.624999999999996</v>
      </c>
      <c r="O629" s="5">
        <f t="shared" si="27"/>
        <v>63.249999999999993</v>
      </c>
      <c r="P629" t="str">
        <f t="shared" si="28"/>
        <v>Excelsa</v>
      </c>
      <c r="Q629" t="str">
        <f t="shared" si="29"/>
        <v>Medium</v>
      </c>
      <c r="R629" t="str">
        <f>_xlfn.XLOOKUP(tbl_orders[[#This Row],[Customer ID]],'Customer Data'!$A$1:$A$1001,'Customer Data'!$H$1:$H$1001,,0)</f>
        <v>Yes</v>
      </c>
    </row>
    <row r="630" spans="1:18" x14ac:dyDescent="0.2">
      <c r="A630" s="2" t="s">
        <v>2855</v>
      </c>
      <c r="B630" s="2" t="str">
        <f>TEXT(tbl_orders[[#This Row],[Order Date]],"mmm")</f>
        <v>Apr</v>
      </c>
      <c r="C630" s="2" t="str">
        <f>TEXT(tbl_orders[[#This Row],[Order Date]],"yyyy")</f>
        <v>2022</v>
      </c>
      <c r="D630" s="3">
        <v>44680</v>
      </c>
      <c r="E630" s="2" t="s">
        <v>2856</v>
      </c>
      <c r="F630" t="s">
        <v>4311</v>
      </c>
      <c r="G630" s="2">
        <v>2</v>
      </c>
      <c r="H630" s="2" t="str">
        <f>_xlfn.XLOOKUP(E630,'Customer Data'!$A$1:$A$1001,'Customer Data'!$B$1:$B$1001,,0)</f>
        <v>Faunie Brigham</v>
      </c>
      <c r="I630" s="2" t="str">
        <f>IF(_xlfn.XLOOKUP(E630,'Customer Data'!$A$1:$A$1001,'Customer Data'!$C$1:$C$1001,,0)=0,"",_xlfn.XLOOKUP(E630,'Customer Data'!$A$1:$A$1001,'Customer Data'!$C$1:$C$1001,,0))</f>
        <v>fbrighamhg@blog.com</v>
      </c>
      <c r="J630" s="2" t="str">
        <f>_xlfn.XLOOKUP(E630,'Customer Data'!$A$1:$A$1001,'Customer Data'!$F$1:$F$1001,,0)</f>
        <v>Brazil</v>
      </c>
      <c r="K630" t="str">
        <f>INDEX('Product Data'!$A$1:$G$49,MATCH('Order Data'!$F630,'Product Data'!$A$1:$A$49,0),MATCH('Order Data'!K$1,'Product Data'!$A$1:$G$1,0))</f>
        <v>Exc</v>
      </c>
      <c r="L630" t="str">
        <f>INDEX('Product Data'!$A$1:$G$49,MATCH('Order Data'!$F630,'Product Data'!$A$1:$A$49,0),MATCH('Order Data'!L$1,'Product Data'!$A$1:$G$1,0))</f>
        <v>L</v>
      </c>
      <c r="M630" s="4">
        <f>INDEX('Product Data'!$A$1:$G$49,MATCH('Order Data'!$F630,'Product Data'!$A$1:$A$49,0),MATCH('Order Data'!M$1,'Product Data'!$A$1:$G$1,0))</f>
        <v>0.2</v>
      </c>
      <c r="N630" s="5">
        <f>INDEX('Product Data'!$A$1:$G$49,MATCH('Order Data'!$F630,'Product Data'!$A$1:$A$49,0),MATCH('Order Data'!N$1,'Product Data'!$A$1:$G$1,0))</f>
        <v>4.4550000000000001</v>
      </c>
      <c r="O630" s="5">
        <f t="shared" si="27"/>
        <v>8.91</v>
      </c>
      <c r="P630" t="str">
        <f t="shared" si="28"/>
        <v>Excelsa</v>
      </c>
      <c r="Q630" t="str">
        <f t="shared" si="29"/>
        <v>Light</v>
      </c>
      <c r="R630" t="str">
        <f>_xlfn.XLOOKUP(tbl_orders[[#This Row],[Customer ID]],'Customer Data'!$A$1:$A$1001,'Customer Data'!$H$1:$H$1001,,0)</f>
        <v>Yes</v>
      </c>
    </row>
    <row r="631" spans="1:18" x14ac:dyDescent="0.2">
      <c r="A631" s="2" t="s">
        <v>2855</v>
      </c>
      <c r="B631" s="2" t="str">
        <f>TEXT(tbl_orders[[#This Row],[Order Date]],"mmm")</f>
        <v>Apr</v>
      </c>
      <c r="C631" s="2" t="str">
        <f>TEXT(tbl_orders[[#This Row],[Order Date]],"yyyy")</f>
        <v>2022</v>
      </c>
      <c r="D631" s="3">
        <v>44680</v>
      </c>
      <c r="E631" s="2" t="s">
        <v>2856</v>
      </c>
      <c r="F631" t="s">
        <v>4296</v>
      </c>
      <c r="G631" s="2">
        <v>2</v>
      </c>
      <c r="H631" s="2" t="str">
        <f>_xlfn.XLOOKUP(E631,'Customer Data'!$A$1:$A$1001,'Customer Data'!$B$1:$B$1001,,0)</f>
        <v>Faunie Brigham</v>
      </c>
      <c r="I631" s="2" t="str">
        <f>IF(_xlfn.XLOOKUP(E631,'Customer Data'!$A$1:$A$1001,'Customer Data'!$C$1:$C$1001,,0)=0,"",_xlfn.XLOOKUP(E631,'Customer Data'!$A$1:$A$1001,'Customer Data'!$C$1:$C$1001,,0))</f>
        <v>fbrighamhg@blog.com</v>
      </c>
      <c r="J631" s="2" t="str">
        <f>_xlfn.XLOOKUP(E631,'Customer Data'!$A$1:$A$1001,'Customer Data'!$F$1:$F$1001,,0)</f>
        <v>Brazil</v>
      </c>
      <c r="K631" t="str">
        <f>INDEX('Product Data'!$A$1:$G$49,MATCH('Order Data'!$F631,'Product Data'!$A$1:$A$49,0),MATCH('Order Data'!K$1,'Product Data'!$A$1:$G$1,0))</f>
        <v>Lib</v>
      </c>
      <c r="L631" t="str">
        <f>INDEX('Product Data'!$A$1:$G$49,MATCH('Order Data'!$F631,'Product Data'!$A$1:$A$49,0),MATCH('Order Data'!L$1,'Product Data'!$A$1:$G$1,0))</f>
        <v>D</v>
      </c>
      <c r="M631" s="4">
        <f>INDEX('Product Data'!$A$1:$G$49,MATCH('Order Data'!$F631,'Product Data'!$A$1:$A$49,0),MATCH('Order Data'!M$1,'Product Data'!$A$1:$G$1,0))</f>
        <v>0.5</v>
      </c>
      <c r="N631" s="5">
        <f>INDEX('Product Data'!$A$1:$G$49,MATCH('Order Data'!$F631,'Product Data'!$A$1:$A$49,0),MATCH('Order Data'!N$1,'Product Data'!$A$1:$G$1,0))</f>
        <v>7.77</v>
      </c>
      <c r="O631" s="5">
        <f t="shared" si="27"/>
        <v>15.54</v>
      </c>
      <c r="P631" t="str">
        <f t="shared" si="28"/>
        <v>Liberica</v>
      </c>
      <c r="Q631" t="str">
        <f t="shared" si="29"/>
        <v>Dark</v>
      </c>
      <c r="R631" t="str">
        <f>_xlfn.XLOOKUP(tbl_orders[[#This Row],[Customer ID]],'Customer Data'!$A$1:$A$1001,'Customer Data'!$H$1:$H$1001,,0)</f>
        <v>Yes</v>
      </c>
    </row>
    <row r="632" spans="1:18" x14ac:dyDescent="0.2">
      <c r="A632" s="2" t="s">
        <v>2855</v>
      </c>
      <c r="B632" s="2" t="str">
        <f>TEXT(tbl_orders[[#This Row],[Order Date]],"mmm")</f>
        <v>Apr</v>
      </c>
      <c r="C632" s="2" t="str">
        <f>TEXT(tbl_orders[[#This Row],[Order Date]],"yyyy")</f>
        <v>2022</v>
      </c>
      <c r="D632" s="3">
        <v>44680</v>
      </c>
      <c r="E632" s="2" t="s">
        <v>2856</v>
      </c>
      <c r="F632" t="s">
        <v>4281</v>
      </c>
      <c r="G632" s="2">
        <v>2</v>
      </c>
      <c r="H632" s="2" t="str">
        <f>_xlfn.XLOOKUP(E632,'Customer Data'!$A$1:$A$1001,'Customer Data'!$B$1:$B$1001,,0)</f>
        <v>Faunie Brigham</v>
      </c>
      <c r="I632" s="2" t="str">
        <f>IF(_xlfn.XLOOKUP(E632,'Customer Data'!$A$1:$A$1001,'Customer Data'!$C$1:$C$1001,,0)=0,"",_xlfn.XLOOKUP(E632,'Customer Data'!$A$1:$A$1001,'Customer Data'!$C$1:$C$1001,,0))</f>
        <v>fbrighamhg@blog.com</v>
      </c>
      <c r="J632" s="2" t="str">
        <f>_xlfn.XLOOKUP(E632,'Customer Data'!$A$1:$A$1001,'Customer Data'!$F$1:$F$1001,,0)</f>
        <v>Brazil</v>
      </c>
      <c r="K632" t="str">
        <f>INDEX('Product Data'!$A$1:$G$49,MATCH('Order Data'!$F632,'Product Data'!$A$1:$A$49,0),MATCH('Order Data'!K$1,'Product Data'!$A$1:$G$1,0))</f>
        <v>Ara</v>
      </c>
      <c r="L632" t="str">
        <f>INDEX('Product Data'!$A$1:$G$49,MATCH('Order Data'!$F632,'Product Data'!$A$1:$A$49,0),MATCH('Order Data'!L$1,'Product Data'!$A$1:$G$1,0))</f>
        <v>D</v>
      </c>
      <c r="M632" s="4">
        <f>INDEX('Product Data'!$A$1:$G$49,MATCH('Order Data'!$F632,'Product Data'!$A$1:$A$49,0),MATCH('Order Data'!M$1,'Product Data'!$A$1:$G$1,0))</f>
        <v>0.2</v>
      </c>
      <c r="N632" s="5">
        <f>INDEX('Product Data'!$A$1:$G$49,MATCH('Order Data'!$F632,'Product Data'!$A$1:$A$49,0),MATCH('Order Data'!N$1,'Product Data'!$A$1:$G$1,0))</f>
        <v>2.9849999999999999</v>
      </c>
      <c r="O632" s="5">
        <f t="shared" si="27"/>
        <v>5.97</v>
      </c>
      <c r="P632" t="str">
        <f t="shared" si="28"/>
        <v>Arabica</v>
      </c>
      <c r="Q632" t="str">
        <f t="shared" si="29"/>
        <v>Dark</v>
      </c>
      <c r="R632" t="str">
        <f>_xlfn.XLOOKUP(tbl_orders[[#This Row],[Customer ID]],'Customer Data'!$A$1:$A$1001,'Customer Data'!$H$1:$H$1001,,0)</f>
        <v>Yes</v>
      </c>
    </row>
    <row r="633" spans="1:18" x14ac:dyDescent="0.2">
      <c r="A633" s="2" t="s">
        <v>2855</v>
      </c>
      <c r="B633" s="2" t="str">
        <f>TEXT(tbl_orders[[#This Row],[Order Date]],"mmm")</f>
        <v>Apr</v>
      </c>
      <c r="C633" s="2" t="str">
        <f>TEXT(tbl_orders[[#This Row],[Order Date]],"yyyy")</f>
        <v>2022</v>
      </c>
      <c r="D633" s="3">
        <v>44680</v>
      </c>
      <c r="E633" s="2" t="s">
        <v>2856</v>
      </c>
      <c r="F633" t="s">
        <v>4276</v>
      </c>
      <c r="G633" s="2">
        <v>2</v>
      </c>
      <c r="H633" s="2" t="str">
        <f>_xlfn.XLOOKUP(E633,'Customer Data'!$A$1:$A$1001,'Customer Data'!$B$1:$B$1001,,0)</f>
        <v>Faunie Brigham</v>
      </c>
      <c r="I633" s="2" t="str">
        <f>IF(_xlfn.XLOOKUP(E633,'Customer Data'!$A$1:$A$1001,'Customer Data'!$C$1:$C$1001,,0)=0,"",_xlfn.XLOOKUP(E633,'Customer Data'!$A$1:$A$1001,'Customer Data'!$C$1:$C$1001,,0))</f>
        <v>fbrighamhg@blog.com</v>
      </c>
      <c r="J633" s="2" t="str">
        <f>_xlfn.XLOOKUP(E633,'Customer Data'!$A$1:$A$1001,'Customer Data'!$F$1:$F$1001,,0)</f>
        <v>Brazil</v>
      </c>
      <c r="K633" t="str">
        <f>INDEX('Product Data'!$A$1:$G$49,MATCH('Order Data'!$F633,'Product Data'!$A$1:$A$49,0),MATCH('Order Data'!K$1,'Product Data'!$A$1:$G$1,0))</f>
        <v>Rob</v>
      </c>
      <c r="L633" t="str">
        <f>INDEX('Product Data'!$A$1:$G$49,MATCH('Order Data'!$F633,'Product Data'!$A$1:$A$49,0),MATCH('Order Data'!L$1,'Product Data'!$A$1:$G$1,0))</f>
        <v>D</v>
      </c>
      <c r="M633" s="4">
        <f>INDEX('Product Data'!$A$1:$G$49,MATCH('Order Data'!$F633,'Product Data'!$A$1:$A$49,0),MATCH('Order Data'!M$1,'Product Data'!$A$1:$G$1,0))</f>
        <v>2.5</v>
      </c>
      <c r="N633" s="5">
        <f>INDEX('Product Data'!$A$1:$G$49,MATCH('Order Data'!$F633,'Product Data'!$A$1:$A$49,0),MATCH('Order Data'!N$1,'Product Data'!$A$1:$G$1,0))</f>
        <v>20.584999999999997</v>
      </c>
      <c r="O633" s="5">
        <f t="shared" si="27"/>
        <v>41.169999999999995</v>
      </c>
      <c r="P633" t="str">
        <f t="shared" si="28"/>
        <v>Robusta</v>
      </c>
      <c r="Q633" t="str">
        <f t="shared" si="29"/>
        <v>Dark</v>
      </c>
      <c r="R633" t="str">
        <f>_xlfn.XLOOKUP(tbl_orders[[#This Row],[Customer ID]],'Customer Data'!$A$1:$A$1001,'Customer Data'!$H$1:$H$1001,,0)</f>
        <v>Yes</v>
      </c>
    </row>
    <row r="634" spans="1:18" x14ac:dyDescent="0.2">
      <c r="A634" s="2" t="s">
        <v>2869</v>
      </c>
      <c r="B634" s="2" t="str">
        <f>TEXT(tbl_orders[[#This Row],[Order Date]],"mmm")</f>
        <v>Aug</v>
      </c>
      <c r="C634" s="2" t="str">
        <f>TEXT(tbl_orders[[#This Row],[Order Date]],"yyyy")</f>
        <v>2020</v>
      </c>
      <c r="D634" s="3">
        <v>44049</v>
      </c>
      <c r="E634" s="2" t="s">
        <v>2870</v>
      </c>
      <c r="F634" t="s">
        <v>4303</v>
      </c>
      <c r="G634" s="2">
        <v>4</v>
      </c>
      <c r="H634" s="2" t="str">
        <f>_xlfn.XLOOKUP(E634,'Customer Data'!$A$1:$A$1001,'Customer Data'!$B$1:$B$1001,,0)</f>
        <v>Marjorie Yoxen</v>
      </c>
      <c r="I634" s="2" t="str">
        <f>IF(_xlfn.XLOOKUP(E634,'Customer Data'!$A$1:$A$1001,'Customer Data'!$C$1:$C$1001,,0)=0,"",_xlfn.XLOOKUP(E634,'Customer Data'!$A$1:$A$1001,'Customer Data'!$C$1:$C$1001,,0))</f>
        <v>myoxenhk@google.com</v>
      </c>
      <c r="J634" s="2" t="str">
        <f>_xlfn.XLOOKUP(E634,'Customer Data'!$A$1:$A$1001,'Customer Data'!$F$1:$F$1001,,0)</f>
        <v>Brazil</v>
      </c>
      <c r="K634" t="str">
        <f>INDEX('Product Data'!$A$1:$G$49,MATCH('Order Data'!$F634,'Product Data'!$A$1:$A$49,0),MATCH('Order Data'!K$1,'Product Data'!$A$1:$G$1,0))</f>
        <v>Exc</v>
      </c>
      <c r="L634" t="str">
        <f>INDEX('Product Data'!$A$1:$G$49,MATCH('Order Data'!$F634,'Product Data'!$A$1:$A$49,0),MATCH('Order Data'!L$1,'Product Data'!$A$1:$G$1,0))</f>
        <v>L</v>
      </c>
      <c r="M634" s="4">
        <f>INDEX('Product Data'!$A$1:$G$49,MATCH('Order Data'!$F634,'Product Data'!$A$1:$A$49,0),MATCH('Order Data'!M$1,'Product Data'!$A$1:$G$1,0))</f>
        <v>0.5</v>
      </c>
      <c r="N634" s="5">
        <f>INDEX('Product Data'!$A$1:$G$49,MATCH('Order Data'!$F634,'Product Data'!$A$1:$A$49,0),MATCH('Order Data'!N$1,'Product Data'!$A$1:$G$1,0))</f>
        <v>8.91</v>
      </c>
      <c r="O634" s="5">
        <f t="shared" si="27"/>
        <v>35.64</v>
      </c>
      <c r="P634" t="str">
        <f t="shared" si="28"/>
        <v>Excelsa</v>
      </c>
      <c r="Q634" t="str">
        <f t="shared" si="29"/>
        <v>Light</v>
      </c>
      <c r="R634" t="str">
        <f>_xlfn.XLOOKUP(tbl_orders[[#This Row],[Customer ID]],'Customer Data'!$A$1:$A$1001,'Customer Data'!$H$1:$H$1001,,0)</f>
        <v>No</v>
      </c>
    </row>
    <row r="635" spans="1:18" x14ac:dyDescent="0.2">
      <c r="A635" s="2" t="s">
        <v>2873</v>
      </c>
      <c r="B635" s="2" t="str">
        <f>TEXT(tbl_orders[[#This Row],[Order Date]],"mmm")</f>
        <v>Dec</v>
      </c>
      <c r="C635" s="2" t="str">
        <f>TEXT(tbl_orders[[#This Row],[Order Date]],"yyyy")</f>
        <v>2019</v>
      </c>
      <c r="D635" s="3">
        <v>43820</v>
      </c>
      <c r="E635" s="2" t="s">
        <v>2874</v>
      </c>
      <c r="F635" t="s">
        <v>4306</v>
      </c>
      <c r="G635" s="2">
        <v>4</v>
      </c>
      <c r="H635" s="2" t="str">
        <f>_xlfn.XLOOKUP(E635,'Customer Data'!$A$1:$A$1001,'Customer Data'!$B$1:$B$1001,,0)</f>
        <v>Gaspar McGavin</v>
      </c>
      <c r="I635" s="2" t="str">
        <f>IF(_xlfn.XLOOKUP(E635,'Customer Data'!$A$1:$A$1001,'Customer Data'!$C$1:$C$1001,,0)=0,"",_xlfn.XLOOKUP(E635,'Customer Data'!$A$1:$A$1001,'Customer Data'!$C$1:$C$1001,,0))</f>
        <v>gmcgavinhl@histats.com</v>
      </c>
      <c r="J635" s="2" t="str">
        <f>_xlfn.XLOOKUP(E635,'Customer Data'!$A$1:$A$1001,'Customer Data'!$F$1:$F$1001,,0)</f>
        <v>United States</v>
      </c>
      <c r="K635" t="str">
        <f>INDEX('Product Data'!$A$1:$G$49,MATCH('Order Data'!$F635,'Product Data'!$A$1:$A$49,0),MATCH('Order Data'!K$1,'Product Data'!$A$1:$G$1,0))</f>
        <v>Rob</v>
      </c>
      <c r="L635" t="str">
        <f>INDEX('Product Data'!$A$1:$G$49,MATCH('Order Data'!$F635,'Product Data'!$A$1:$A$49,0),MATCH('Order Data'!L$1,'Product Data'!$A$1:$G$1,0))</f>
        <v>L</v>
      </c>
      <c r="M635" s="4">
        <f>INDEX('Product Data'!$A$1:$G$49,MATCH('Order Data'!$F635,'Product Data'!$A$1:$A$49,0),MATCH('Order Data'!M$1,'Product Data'!$A$1:$G$1,0))</f>
        <v>1</v>
      </c>
      <c r="N635" s="5">
        <f>INDEX('Product Data'!$A$1:$G$49,MATCH('Order Data'!$F635,'Product Data'!$A$1:$A$49,0),MATCH('Order Data'!N$1,'Product Data'!$A$1:$G$1,0))</f>
        <v>11.95</v>
      </c>
      <c r="O635" s="5">
        <f t="shared" si="27"/>
        <v>47.8</v>
      </c>
      <c r="P635" t="str">
        <f t="shared" si="28"/>
        <v>Robusta</v>
      </c>
      <c r="Q635" t="str">
        <f t="shared" si="29"/>
        <v>Light</v>
      </c>
      <c r="R635" t="str">
        <f>_xlfn.XLOOKUP(tbl_orders[[#This Row],[Customer ID]],'Customer Data'!$A$1:$A$1001,'Customer Data'!$H$1:$H$1001,,0)</f>
        <v>No</v>
      </c>
    </row>
    <row r="636" spans="1:18" x14ac:dyDescent="0.2">
      <c r="A636" s="2" t="s">
        <v>2877</v>
      </c>
      <c r="B636" s="2" t="str">
        <f>TEXT(tbl_orders[[#This Row],[Order Date]],"mmm")</f>
        <v>Apr</v>
      </c>
      <c r="C636" s="2" t="str">
        <f>TEXT(tbl_orders[[#This Row],[Order Date]],"yyyy")</f>
        <v>2020</v>
      </c>
      <c r="D636" s="3">
        <v>43940</v>
      </c>
      <c r="E636" s="2" t="s">
        <v>2878</v>
      </c>
      <c r="F636" t="s">
        <v>4289</v>
      </c>
      <c r="G636" s="2">
        <v>3</v>
      </c>
      <c r="H636" s="2" t="str">
        <f>_xlfn.XLOOKUP(E636,'Customer Data'!$A$1:$A$1001,'Customer Data'!$B$1:$B$1001,,0)</f>
        <v>Lindy Uttermare</v>
      </c>
      <c r="I636" s="2" t="str">
        <f>IF(_xlfn.XLOOKUP(E636,'Customer Data'!$A$1:$A$1001,'Customer Data'!$C$1:$C$1001,,0)=0,"",_xlfn.XLOOKUP(E636,'Customer Data'!$A$1:$A$1001,'Customer Data'!$C$1:$C$1001,,0))</f>
        <v>luttermarehm@engadget.com</v>
      </c>
      <c r="J636" s="2" t="str">
        <f>_xlfn.XLOOKUP(E636,'Customer Data'!$A$1:$A$1001,'Customer Data'!$F$1:$F$1001,,0)</f>
        <v>China</v>
      </c>
      <c r="K636" t="str">
        <f>INDEX('Product Data'!$A$1:$G$49,MATCH('Order Data'!$F636,'Product Data'!$A$1:$A$49,0),MATCH('Order Data'!K$1,'Product Data'!$A$1:$G$1,0))</f>
        <v>Lib</v>
      </c>
      <c r="L636" t="str">
        <f>INDEX('Product Data'!$A$1:$G$49,MATCH('Order Data'!$F636,'Product Data'!$A$1:$A$49,0),MATCH('Order Data'!L$1,'Product Data'!$A$1:$G$1,0))</f>
        <v>M</v>
      </c>
      <c r="M636" s="4">
        <f>INDEX('Product Data'!$A$1:$G$49,MATCH('Order Data'!$F636,'Product Data'!$A$1:$A$49,0),MATCH('Order Data'!M$1,'Product Data'!$A$1:$G$1,0))</f>
        <v>1</v>
      </c>
      <c r="N636" s="5">
        <f>INDEX('Product Data'!$A$1:$G$49,MATCH('Order Data'!$F636,'Product Data'!$A$1:$A$49,0),MATCH('Order Data'!N$1,'Product Data'!$A$1:$G$1,0))</f>
        <v>14.55</v>
      </c>
      <c r="O636" s="5">
        <f t="shared" si="27"/>
        <v>43.650000000000006</v>
      </c>
      <c r="P636" t="str">
        <f t="shared" si="28"/>
        <v>Liberica</v>
      </c>
      <c r="Q636" t="str">
        <f t="shared" si="29"/>
        <v>Medium</v>
      </c>
      <c r="R636" t="str">
        <f>_xlfn.XLOOKUP(tbl_orders[[#This Row],[Customer ID]],'Customer Data'!$A$1:$A$1001,'Customer Data'!$H$1:$H$1001,,0)</f>
        <v>No</v>
      </c>
    </row>
    <row r="637" spans="1:18" x14ac:dyDescent="0.2">
      <c r="A637" s="2" t="s">
        <v>2881</v>
      </c>
      <c r="B637" s="2" t="str">
        <f>TEXT(tbl_orders[[#This Row],[Order Date]],"mmm")</f>
        <v>Jan</v>
      </c>
      <c r="C637" s="2" t="str">
        <f>TEXT(tbl_orders[[#This Row],[Order Date]],"yyyy")</f>
        <v>2022</v>
      </c>
      <c r="D637" s="3">
        <v>44578</v>
      </c>
      <c r="E637" s="2" t="s">
        <v>2882</v>
      </c>
      <c r="F637" t="s">
        <v>4303</v>
      </c>
      <c r="G637" s="2">
        <v>2</v>
      </c>
      <c r="H637" s="2" t="str">
        <f>_xlfn.XLOOKUP(E637,'Customer Data'!$A$1:$A$1001,'Customer Data'!$B$1:$B$1001,,0)</f>
        <v>Eal D'Ambrogio</v>
      </c>
      <c r="I637" s="2" t="str">
        <f>IF(_xlfn.XLOOKUP(E637,'Customer Data'!$A$1:$A$1001,'Customer Data'!$C$1:$C$1001,,0)=0,"",_xlfn.XLOOKUP(E637,'Customer Data'!$A$1:$A$1001,'Customer Data'!$C$1:$C$1001,,0))</f>
        <v>edambrogiohn@techcrunch.com</v>
      </c>
      <c r="J637" s="2" t="str">
        <f>_xlfn.XLOOKUP(E637,'Customer Data'!$A$1:$A$1001,'Customer Data'!$F$1:$F$1001,,0)</f>
        <v>United States</v>
      </c>
      <c r="K637" t="str">
        <f>INDEX('Product Data'!$A$1:$G$49,MATCH('Order Data'!$F637,'Product Data'!$A$1:$A$49,0),MATCH('Order Data'!K$1,'Product Data'!$A$1:$G$1,0))</f>
        <v>Exc</v>
      </c>
      <c r="L637" t="str">
        <f>INDEX('Product Data'!$A$1:$G$49,MATCH('Order Data'!$F637,'Product Data'!$A$1:$A$49,0),MATCH('Order Data'!L$1,'Product Data'!$A$1:$G$1,0))</f>
        <v>L</v>
      </c>
      <c r="M637" s="4">
        <f>INDEX('Product Data'!$A$1:$G$49,MATCH('Order Data'!$F637,'Product Data'!$A$1:$A$49,0),MATCH('Order Data'!M$1,'Product Data'!$A$1:$G$1,0))</f>
        <v>0.5</v>
      </c>
      <c r="N637" s="5">
        <f>INDEX('Product Data'!$A$1:$G$49,MATCH('Order Data'!$F637,'Product Data'!$A$1:$A$49,0),MATCH('Order Data'!N$1,'Product Data'!$A$1:$G$1,0))</f>
        <v>8.91</v>
      </c>
      <c r="O637" s="5">
        <f t="shared" si="27"/>
        <v>17.82</v>
      </c>
      <c r="P637" t="str">
        <f t="shared" si="28"/>
        <v>Excelsa</v>
      </c>
      <c r="Q637" t="str">
        <f t="shared" si="29"/>
        <v>Light</v>
      </c>
      <c r="R637" t="str">
        <f>_xlfn.XLOOKUP(tbl_orders[[#This Row],[Customer ID]],'Customer Data'!$A$1:$A$1001,'Customer Data'!$H$1:$H$1001,,0)</f>
        <v>Yes</v>
      </c>
    </row>
    <row r="638" spans="1:18" x14ac:dyDescent="0.2">
      <c r="A638" s="2" t="s">
        <v>2885</v>
      </c>
      <c r="B638" s="2" t="str">
        <f>TEXT(tbl_orders[[#This Row],[Order Date]],"mmm")</f>
        <v>Jan</v>
      </c>
      <c r="C638" s="2" t="str">
        <f>TEXT(tbl_orders[[#This Row],[Order Date]],"yyyy")</f>
        <v>2019</v>
      </c>
      <c r="D638" s="3">
        <v>43487</v>
      </c>
      <c r="E638" s="2" t="s">
        <v>2886</v>
      </c>
      <c r="F638" t="s">
        <v>4297</v>
      </c>
      <c r="G638" s="2">
        <v>6</v>
      </c>
      <c r="H638" s="2" t="str">
        <f>_xlfn.XLOOKUP(E638,'Customer Data'!$A$1:$A$1001,'Customer Data'!$B$1:$B$1001,,0)</f>
        <v>Carolee Winchcombe</v>
      </c>
      <c r="I638" s="2" t="str">
        <f>IF(_xlfn.XLOOKUP(E638,'Customer Data'!$A$1:$A$1001,'Customer Data'!$C$1:$C$1001,,0)=0,"",_xlfn.XLOOKUP(E638,'Customer Data'!$A$1:$A$1001,'Customer Data'!$C$1:$C$1001,,0))</f>
        <v>cwinchcombeho@jiathis.com</v>
      </c>
      <c r="J638" s="2" t="str">
        <f>_xlfn.XLOOKUP(E638,'Customer Data'!$A$1:$A$1001,'Customer Data'!$F$1:$F$1001,,0)</f>
        <v>Brazil</v>
      </c>
      <c r="K638" t="str">
        <f>INDEX('Product Data'!$A$1:$G$49,MATCH('Order Data'!$F638,'Product Data'!$A$1:$A$49,0),MATCH('Order Data'!K$1,'Product Data'!$A$1:$G$1,0))</f>
        <v>Lib</v>
      </c>
      <c r="L638" t="str">
        <f>INDEX('Product Data'!$A$1:$G$49,MATCH('Order Data'!$F638,'Product Data'!$A$1:$A$49,0),MATCH('Order Data'!L$1,'Product Data'!$A$1:$G$1,0))</f>
        <v>L</v>
      </c>
      <c r="M638" s="4">
        <f>INDEX('Product Data'!$A$1:$G$49,MATCH('Order Data'!$F638,'Product Data'!$A$1:$A$49,0),MATCH('Order Data'!M$1,'Product Data'!$A$1:$G$1,0))</f>
        <v>1</v>
      </c>
      <c r="N638" s="5">
        <f>INDEX('Product Data'!$A$1:$G$49,MATCH('Order Data'!$F638,'Product Data'!$A$1:$A$49,0),MATCH('Order Data'!N$1,'Product Data'!$A$1:$G$1,0))</f>
        <v>15.85</v>
      </c>
      <c r="O638" s="5">
        <f t="shared" si="27"/>
        <v>95.1</v>
      </c>
      <c r="P638" t="str">
        <f t="shared" si="28"/>
        <v>Liberica</v>
      </c>
      <c r="Q638" t="str">
        <f t="shared" si="29"/>
        <v>Light</v>
      </c>
      <c r="R638" t="str">
        <f>_xlfn.XLOOKUP(tbl_orders[[#This Row],[Customer ID]],'Customer Data'!$A$1:$A$1001,'Customer Data'!$H$1:$H$1001,,0)</f>
        <v>Yes</v>
      </c>
    </row>
    <row r="639" spans="1:18" x14ac:dyDescent="0.2">
      <c r="A639" s="2" t="s">
        <v>2889</v>
      </c>
      <c r="B639" s="2" t="str">
        <f>TEXT(tbl_orders[[#This Row],[Order Date]],"mmm")</f>
        <v>Feb</v>
      </c>
      <c r="C639" s="2" t="str">
        <f>TEXT(tbl_orders[[#This Row],[Order Date]],"yyyy")</f>
        <v>2020</v>
      </c>
      <c r="D639" s="3">
        <v>43889</v>
      </c>
      <c r="E639" s="2" t="s">
        <v>2890</v>
      </c>
      <c r="F639" t="s">
        <v>4293</v>
      </c>
      <c r="G639" s="2">
        <v>1</v>
      </c>
      <c r="H639" s="2" t="str">
        <f>_xlfn.XLOOKUP(E639,'Customer Data'!$A$1:$A$1001,'Customer Data'!$B$1:$B$1001,,0)</f>
        <v>Benedikta Paumier</v>
      </c>
      <c r="I639" s="2" t="str">
        <f>IF(_xlfn.XLOOKUP(E639,'Customer Data'!$A$1:$A$1001,'Customer Data'!$C$1:$C$1001,,0)=0,"",_xlfn.XLOOKUP(E639,'Customer Data'!$A$1:$A$1001,'Customer Data'!$C$1:$C$1001,,0))</f>
        <v>bpaumierhp@umn.edu</v>
      </c>
      <c r="J639" s="2" t="str">
        <f>_xlfn.XLOOKUP(E639,'Customer Data'!$A$1:$A$1001,'Customer Data'!$F$1:$F$1001,,0)</f>
        <v>Brazil</v>
      </c>
      <c r="K639" t="str">
        <f>INDEX('Product Data'!$A$1:$G$49,MATCH('Order Data'!$F639,'Product Data'!$A$1:$A$49,0),MATCH('Order Data'!K$1,'Product Data'!$A$1:$G$1,0))</f>
        <v>Exc</v>
      </c>
      <c r="L639" t="str">
        <f>INDEX('Product Data'!$A$1:$G$49,MATCH('Order Data'!$F639,'Product Data'!$A$1:$A$49,0),MATCH('Order Data'!L$1,'Product Data'!$A$1:$G$1,0))</f>
        <v>M</v>
      </c>
      <c r="M639" s="4">
        <f>INDEX('Product Data'!$A$1:$G$49,MATCH('Order Data'!$F639,'Product Data'!$A$1:$A$49,0),MATCH('Order Data'!M$1,'Product Data'!$A$1:$G$1,0))</f>
        <v>2.5</v>
      </c>
      <c r="N639" s="5">
        <f>INDEX('Product Data'!$A$1:$G$49,MATCH('Order Data'!$F639,'Product Data'!$A$1:$A$49,0),MATCH('Order Data'!N$1,'Product Data'!$A$1:$G$1,0))</f>
        <v>31.624999999999996</v>
      </c>
      <c r="O639" s="5">
        <f t="shared" si="27"/>
        <v>31.624999999999996</v>
      </c>
      <c r="P639" t="str">
        <f t="shared" si="28"/>
        <v>Excelsa</v>
      </c>
      <c r="Q639" t="str">
        <f t="shared" si="29"/>
        <v>Medium</v>
      </c>
      <c r="R639" t="str">
        <f>_xlfn.XLOOKUP(tbl_orders[[#This Row],[Customer ID]],'Customer Data'!$A$1:$A$1001,'Customer Data'!$H$1:$H$1001,,0)</f>
        <v>Yes</v>
      </c>
    </row>
    <row r="640" spans="1:18" x14ac:dyDescent="0.2">
      <c r="A640" s="2" t="s">
        <v>2894</v>
      </c>
      <c r="B640" s="2" t="str">
        <f>TEXT(tbl_orders[[#This Row],[Order Date]],"mmm")</f>
        <v>Aug</v>
      </c>
      <c r="C640" s="2" t="str">
        <f>TEXT(tbl_orders[[#This Row],[Order Date]],"yyyy")</f>
        <v>2019</v>
      </c>
      <c r="D640" s="3">
        <v>43684</v>
      </c>
      <c r="E640" s="2" t="s">
        <v>2895</v>
      </c>
      <c r="F640" t="s">
        <v>4302</v>
      </c>
      <c r="G640" s="2">
        <v>3</v>
      </c>
      <c r="H640" s="2" t="str">
        <f>_xlfn.XLOOKUP(E640,'Customer Data'!$A$1:$A$1001,'Customer Data'!$B$1:$B$1001,,0)</f>
        <v>Neville Piatto</v>
      </c>
      <c r="I640" s="2" t="str">
        <f>IF(_xlfn.XLOOKUP(E640,'Customer Data'!$A$1:$A$1001,'Customer Data'!$C$1:$C$1001,,0)=0,"",_xlfn.XLOOKUP(E640,'Customer Data'!$A$1:$A$1001,'Customer Data'!$C$1:$C$1001,,0))</f>
        <v/>
      </c>
      <c r="J640" s="2" t="str">
        <f>_xlfn.XLOOKUP(E640,'Customer Data'!$A$1:$A$1001,'Customer Data'!$F$1:$F$1001,,0)</f>
        <v>Brazil</v>
      </c>
      <c r="K640" t="str">
        <f>INDEX('Product Data'!$A$1:$G$49,MATCH('Order Data'!$F640,'Product Data'!$A$1:$A$49,0),MATCH('Order Data'!K$1,'Product Data'!$A$1:$G$1,0))</f>
        <v>Ara</v>
      </c>
      <c r="L640" t="str">
        <f>INDEX('Product Data'!$A$1:$G$49,MATCH('Order Data'!$F640,'Product Data'!$A$1:$A$49,0),MATCH('Order Data'!L$1,'Product Data'!$A$1:$G$1,0))</f>
        <v>M</v>
      </c>
      <c r="M640" s="4">
        <f>INDEX('Product Data'!$A$1:$G$49,MATCH('Order Data'!$F640,'Product Data'!$A$1:$A$49,0),MATCH('Order Data'!M$1,'Product Data'!$A$1:$G$1,0))</f>
        <v>2.5</v>
      </c>
      <c r="N640" s="5">
        <f>INDEX('Product Data'!$A$1:$G$49,MATCH('Order Data'!$F640,'Product Data'!$A$1:$A$49,0),MATCH('Order Data'!N$1,'Product Data'!$A$1:$G$1,0))</f>
        <v>25.874999999999996</v>
      </c>
      <c r="O640" s="5">
        <f t="shared" si="27"/>
        <v>77.624999999999986</v>
      </c>
      <c r="P640" t="str">
        <f t="shared" si="28"/>
        <v>Arabica</v>
      </c>
      <c r="Q640" t="str">
        <f t="shared" si="29"/>
        <v>Medium</v>
      </c>
      <c r="R640" t="str">
        <f>_xlfn.XLOOKUP(tbl_orders[[#This Row],[Customer ID]],'Customer Data'!$A$1:$A$1001,'Customer Data'!$H$1:$H$1001,,0)</f>
        <v>Yes</v>
      </c>
    </row>
    <row r="641" spans="1:18" x14ac:dyDescent="0.2">
      <c r="A641" s="2" t="s">
        <v>2897</v>
      </c>
      <c r="B641" s="2" t="str">
        <f>TEXT(tbl_orders[[#This Row],[Order Date]],"mmm")</f>
        <v>May</v>
      </c>
      <c r="C641" s="2" t="str">
        <f>TEXT(tbl_orders[[#This Row],[Order Date]],"yyyy")</f>
        <v>2021</v>
      </c>
      <c r="D641" s="3">
        <v>44331</v>
      </c>
      <c r="E641" s="2" t="s">
        <v>2898</v>
      </c>
      <c r="F641" t="s">
        <v>4277</v>
      </c>
      <c r="G641" s="2">
        <v>1</v>
      </c>
      <c r="H641" s="2" t="str">
        <f>_xlfn.XLOOKUP(E641,'Customer Data'!$A$1:$A$1001,'Customer Data'!$B$1:$B$1001,,0)</f>
        <v>Jeno Capey</v>
      </c>
      <c r="I641" s="2" t="str">
        <f>IF(_xlfn.XLOOKUP(E641,'Customer Data'!$A$1:$A$1001,'Customer Data'!$C$1:$C$1001,,0)=0,"",_xlfn.XLOOKUP(E641,'Customer Data'!$A$1:$A$1001,'Customer Data'!$C$1:$C$1001,,0))</f>
        <v>jcapeyhr@bravesites.com</v>
      </c>
      <c r="J641" s="2" t="str">
        <f>_xlfn.XLOOKUP(E641,'Customer Data'!$A$1:$A$1001,'Customer Data'!$F$1:$F$1001,,0)</f>
        <v>United States</v>
      </c>
      <c r="K641" t="str">
        <f>INDEX('Product Data'!$A$1:$G$49,MATCH('Order Data'!$F641,'Product Data'!$A$1:$A$49,0),MATCH('Order Data'!K$1,'Product Data'!$A$1:$G$1,0))</f>
        <v>Lib</v>
      </c>
      <c r="L641" t="str">
        <f>INDEX('Product Data'!$A$1:$G$49,MATCH('Order Data'!$F641,'Product Data'!$A$1:$A$49,0),MATCH('Order Data'!L$1,'Product Data'!$A$1:$G$1,0))</f>
        <v>D</v>
      </c>
      <c r="M641" s="4">
        <f>INDEX('Product Data'!$A$1:$G$49,MATCH('Order Data'!$F641,'Product Data'!$A$1:$A$49,0),MATCH('Order Data'!M$1,'Product Data'!$A$1:$G$1,0))</f>
        <v>0.2</v>
      </c>
      <c r="N641" s="5">
        <f>INDEX('Product Data'!$A$1:$G$49,MATCH('Order Data'!$F641,'Product Data'!$A$1:$A$49,0),MATCH('Order Data'!N$1,'Product Data'!$A$1:$G$1,0))</f>
        <v>3.8849999999999998</v>
      </c>
      <c r="O641" s="5">
        <f t="shared" si="27"/>
        <v>3.8849999999999998</v>
      </c>
      <c r="P641" t="str">
        <f t="shared" si="28"/>
        <v>Liberica</v>
      </c>
      <c r="Q641" t="str">
        <f t="shared" si="29"/>
        <v>Dark</v>
      </c>
      <c r="R641" t="str">
        <f>_xlfn.XLOOKUP(tbl_orders[[#This Row],[Customer ID]],'Customer Data'!$A$1:$A$1001,'Customer Data'!$H$1:$H$1001,,0)</f>
        <v>Yes</v>
      </c>
    </row>
    <row r="642" spans="1:18" x14ac:dyDescent="0.2">
      <c r="A642" s="2" t="s">
        <v>2901</v>
      </c>
      <c r="B642" s="2" t="str">
        <f>TEXT(tbl_orders[[#This Row],[Order Date]],"mmm")</f>
        <v>Dec</v>
      </c>
      <c r="C642" s="2" t="str">
        <f>TEXT(tbl_orders[[#This Row],[Order Date]],"yyyy")</f>
        <v>2021</v>
      </c>
      <c r="D642" s="3">
        <v>44547</v>
      </c>
      <c r="E642" s="2" t="s">
        <v>2934</v>
      </c>
      <c r="F642" t="s">
        <v>4269</v>
      </c>
      <c r="G642" s="2">
        <v>5</v>
      </c>
      <c r="H642" s="2" t="str">
        <f>_xlfn.XLOOKUP(E642,'Customer Data'!$A$1:$A$1001,'Customer Data'!$B$1:$B$1001,,0)</f>
        <v>Tuckie Mathonnet</v>
      </c>
      <c r="I642" s="2" t="str">
        <f>IF(_xlfn.XLOOKUP(E642,'Customer Data'!$A$1:$A$1001,'Customer Data'!$C$1:$C$1001,,0)=0,"",_xlfn.XLOOKUP(E642,'Customer Data'!$A$1:$A$1001,'Customer Data'!$C$1:$C$1001,,0))</f>
        <v>tmathonneti0@google.co.jp</v>
      </c>
      <c r="J642" s="2" t="str">
        <f>_xlfn.XLOOKUP(E642,'Customer Data'!$A$1:$A$1001,'Customer Data'!$F$1:$F$1001,,0)</f>
        <v>United States</v>
      </c>
      <c r="K642" t="str">
        <f>INDEX('Product Data'!$A$1:$G$49,MATCH('Order Data'!$F642,'Product Data'!$A$1:$A$49,0),MATCH('Order Data'!K$1,'Product Data'!$A$1:$G$1,0))</f>
        <v>Rob</v>
      </c>
      <c r="L642" t="str">
        <f>INDEX('Product Data'!$A$1:$G$49,MATCH('Order Data'!$F642,'Product Data'!$A$1:$A$49,0),MATCH('Order Data'!L$1,'Product Data'!$A$1:$G$1,0))</f>
        <v>L</v>
      </c>
      <c r="M642" s="4">
        <f>INDEX('Product Data'!$A$1:$G$49,MATCH('Order Data'!$F642,'Product Data'!$A$1:$A$49,0),MATCH('Order Data'!M$1,'Product Data'!$A$1:$G$1,0))</f>
        <v>2.5</v>
      </c>
      <c r="N642" s="5">
        <f>INDEX('Product Data'!$A$1:$G$49,MATCH('Order Data'!$F642,'Product Data'!$A$1:$A$49,0),MATCH('Order Data'!N$1,'Product Data'!$A$1:$G$1,0))</f>
        <v>27.484999999999996</v>
      </c>
      <c r="O642" s="5">
        <f t="shared" si="27"/>
        <v>137.42499999999998</v>
      </c>
      <c r="P642" t="str">
        <f t="shared" si="28"/>
        <v>Robusta</v>
      </c>
      <c r="Q642" t="str">
        <f t="shared" si="29"/>
        <v>Light</v>
      </c>
      <c r="R642" t="str">
        <f>_xlfn.XLOOKUP(tbl_orders[[#This Row],[Customer ID]],'Customer Data'!$A$1:$A$1001,'Customer Data'!$H$1:$H$1001,,0)</f>
        <v>No</v>
      </c>
    </row>
    <row r="643" spans="1:18" x14ac:dyDescent="0.2">
      <c r="A643" s="2" t="s">
        <v>2904</v>
      </c>
      <c r="B643" s="2" t="str">
        <f>TEXT(tbl_orders[[#This Row],[Order Date]],"mmm")</f>
        <v>Sep</v>
      </c>
      <c r="C643" s="2" t="str">
        <f>TEXT(tbl_orders[[#This Row],[Order Date]],"yyyy")</f>
        <v>2021</v>
      </c>
      <c r="D643" s="3">
        <v>44448</v>
      </c>
      <c r="E643" s="2" t="s">
        <v>2905</v>
      </c>
      <c r="F643" t="s">
        <v>4306</v>
      </c>
      <c r="G643" s="2">
        <v>3</v>
      </c>
      <c r="H643" s="2" t="str">
        <f>_xlfn.XLOOKUP(E643,'Customer Data'!$A$1:$A$1001,'Customer Data'!$B$1:$B$1001,,0)</f>
        <v>Yardley Basill</v>
      </c>
      <c r="I643" s="2" t="str">
        <f>IF(_xlfn.XLOOKUP(E643,'Customer Data'!$A$1:$A$1001,'Customer Data'!$C$1:$C$1001,,0)=0,"",_xlfn.XLOOKUP(E643,'Customer Data'!$A$1:$A$1001,'Customer Data'!$C$1:$C$1001,,0))</f>
        <v>ybasillht@theguardian.com</v>
      </c>
      <c r="J643" s="2" t="str">
        <f>_xlfn.XLOOKUP(E643,'Customer Data'!$A$1:$A$1001,'Customer Data'!$F$1:$F$1001,,0)</f>
        <v>United States</v>
      </c>
      <c r="K643" t="str">
        <f>INDEX('Product Data'!$A$1:$G$49,MATCH('Order Data'!$F643,'Product Data'!$A$1:$A$49,0),MATCH('Order Data'!K$1,'Product Data'!$A$1:$G$1,0))</f>
        <v>Rob</v>
      </c>
      <c r="L643" t="str">
        <f>INDEX('Product Data'!$A$1:$G$49,MATCH('Order Data'!$F643,'Product Data'!$A$1:$A$49,0),MATCH('Order Data'!L$1,'Product Data'!$A$1:$G$1,0))</f>
        <v>L</v>
      </c>
      <c r="M643" s="4">
        <f>INDEX('Product Data'!$A$1:$G$49,MATCH('Order Data'!$F643,'Product Data'!$A$1:$A$49,0),MATCH('Order Data'!M$1,'Product Data'!$A$1:$G$1,0))</f>
        <v>1</v>
      </c>
      <c r="N643" s="5">
        <f>INDEX('Product Data'!$A$1:$G$49,MATCH('Order Data'!$F643,'Product Data'!$A$1:$A$49,0),MATCH('Order Data'!N$1,'Product Data'!$A$1:$G$1,0))</f>
        <v>11.95</v>
      </c>
      <c r="O643" s="5">
        <f t="shared" ref="O643:O706" si="30">N643*G643</f>
        <v>35.849999999999994</v>
      </c>
      <c r="P643" t="str">
        <f t="shared" ref="P643:P706" si="31">IF(K643="Rob","Robusta",IF(K643="Exc","Excelsa",IF(K643="Ara","Arabica",IF(K643="Lib","Liberica",""))))</f>
        <v>Robusta</v>
      </c>
      <c r="Q643" t="str">
        <f t="shared" ref="Q643:Q706" si="32">IF(L643="M","Medium",IF(L643="L","Light",IF(L643="D","Dark","")))</f>
        <v>Light</v>
      </c>
      <c r="R643" t="str">
        <f>_xlfn.XLOOKUP(tbl_orders[[#This Row],[Customer ID]],'Customer Data'!$A$1:$A$1001,'Customer Data'!$H$1:$H$1001,,0)</f>
        <v>Yes</v>
      </c>
    </row>
    <row r="644" spans="1:18" x14ac:dyDescent="0.2">
      <c r="A644" s="2" t="s">
        <v>2908</v>
      </c>
      <c r="B644" s="2" t="str">
        <f>TEXT(tbl_orders[[#This Row],[Order Date]],"mmm")</f>
        <v>Feb</v>
      </c>
      <c r="C644" s="2" t="str">
        <f>TEXT(tbl_orders[[#This Row],[Order Date]],"yyyy")</f>
        <v>2020</v>
      </c>
      <c r="D644" s="3">
        <v>43880</v>
      </c>
      <c r="E644" s="2" t="s">
        <v>2909</v>
      </c>
      <c r="F644" t="s">
        <v>4283</v>
      </c>
      <c r="G644" s="2">
        <v>2</v>
      </c>
      <c r="H644" s="2" t="str">
        <f>_xlfn.XLOOKUP(E644,'Customer Data'!$A$1:$A$1001,'Customer Data'!$B$1:$B$1001,,0)</f>
        <v>Maggy Baistow</v>
      </c>
      <c r="I644" s="2" t="str">
        <f>IF(_xlfn.XLOOKUP(E644,'Customer Data'!$A$1:$A$1001,'Customer Data'!$C$1:$C$1001,,0)=0,"",_xlfn.XLOOKUP(E644,'Customer Data'!$A$1:$A$1001,'Customer Data'!$C$1:$C$1001,,0))</f>
        <v>mbaistowhu@i2i.jp</v>
      </c>
      <c r="J644" s="2" t="str">
        <f>_xlfn.XLOOKUP(E644,'Customer Data'!$A$1:$A$1001,'Customer Data'!$F$1:$F$1001,,0)</f>
        <v>China</v>
      </c>
      <c r="K644" t="str">
        <f>INDEX('Product Data'!$A$1:$G$49,MATCH('Order Data'!$F644,'Product Data'!$A$1:$A$49,0),MATCH('Order Data'!K$1,'Product Data'!$A$1:$G$1,0))</f>
        <v>Exc</v>
      </c>
      <c r="L644" t="str">
        <f>INDEX('Product Data'!$A$1:$G$49,MATCH('Order Data'!$F644,'Product Data'!$A$1:$A$49,0),MATCH('Order Data'!L$1,'Product Data'!$A$1:$G$1,0))</f>
        <v>M</v>
      </c>
      <c r="M644" s="4">
        <f>INDEX('Product Data'!$A$1:$G$49,MATCH('Order Data'!$F644,'Product Data'!$A$1:$A$49,0),MATCH('Order Data'!M$1,'Product Data'!$A$1:$G$1,0))</f>
        <v>0.2</v>
      </c>
      <c r="N644" s="5">
        <f>INDEX('Product Data'!$A$1:$G$49,MATCH('Order Data'!$F644,'Product Data'!$A$1:$A$49,0),MATCH('Order Data'!N$1,'Product Data'!$A$1:$G$1,0))</f>
        <v>4.125</v>
      </c>
      <c r="O644" s="5">
        <f t="shared" si="30"/>
        <v>8.25</v>
      </c>
      <c r="P644" t="str">
        <f t="shared" si="31"/>
        <v>Excelsa</v>
      </c>
      <c r="Q644" t="str">
        <f t="shared" si="32"/>
        <v>Medium</v>
      </c>
      <c r="R644" t="str">
        <f>_xlfn.XLOOKUP(tbl_orders[[#This Row],[Customer ID]],'Customer Data'!$A$1:$A$1001,'Customer Data'!$H$1:$H$1001,,0)</f>
        <v>Yes</v>
      </c>
    </row>
    <row r="645" spans="1:18" x14ac:dyDescent="0.2">
      <c r="A645" s="2" t="s">
        <v>2914</v>
      </c>
      <c r="B645" s="2" t="str">
        <f>TEXT(tbl_orders[[#This Row],[Order Date]],"mmm")</f>
        <v>Jun</v>
      </c>
      <c r="C645" s="2" t="str">
        <f>TEXT(tbl_orders[[#This Row],[Order Date]],"yyyy")</f>
        <v>2020</v>
      </c>
      <c r="D645" s="3">
        <v>44011</v>
      </c>
      <c r="E645" s="2" t="s">
        <v>2915</v>
      </c>
      <c r="F645" t="s">
        <v>4275</v>
      </c>
      <c r="G645" s="2">
        <v>3</v>
      </c>
      <c r="H645" s="2" t="str">
        <f>_xlfn.XLOOKUP(E645,'Customer Data'!$A$1:$A$1001,'Customer Data'!$B$1:$B$1001,,0)</f>
        <v>Courtney Pallant</v>
      </c>
      <c r="I645" s="2" t="str">
        <f>IF(_xlfn.XLOOKUP(E645,'Customer Data'!$A$1:$A$1001,'Customer Data'!$C$1:$C$1001,,0)=0,"",_xlfn.XLOOKUP(E645,'Customer Data'!$A$1:$A$1001,'Customer Data'!$C$1:$C$1001,,0))</f>
        <v>cpallanthv@typepad.com</v>
      </c>
      <c r="J645" s="2" t="str">
        <f>_xlfn.XLOOKUP(E645,'Customer Data'!$A$1:$A$1001,'Customer Data'!$F$1:$F$1001,,0)</f>
        <v>Brazil</v>
      </c>
      <c r="K645" t="str">
        <f>INDEX('Product Data'!$A$1:$G$49,MATCH('Order Data'!$F645,'Product Data'!$A$1:$A$49,0),MATCH('Order Data'!K$1,'Product Data'!$A$1:$G$1,0))</f>
        <v>Exc</v>
      </c>
      <c r="L645" t="str">
        <f>INDEX('Product Data'!$A$1:$G$49,MATCH('Order Data'!$F645,'Product Data'!$A$1:$A$49,0),MATCH('Order Data'!L$1,'Product Data'!$A$1:$G$1,0))</f>
        <v>L</v>
      </c>
      <c r="M645" s="4">
        <f>INDEX('Product Data'!$A$1:$G$49,MATCH('Order Data'!$F645,'Product Data'!$A$1:$A$49,0),MATCH('Order Data'!M$1,'Product Data'!$A$1:$G$1,0))</f>
        <v>2.5</v>
      </c>
      <c r="N645" s="5">
        <f>INDEX('Product Data'!$A$1:$G$49,MATCH('Order Data'!$F645,'Product Data'!$A$1:$A$49,0),MATCH('Order Data'!N$1,'Product Data'!$A$1:$G$1,0))</f>
        <v>34.154999999999994</v>
      </c>
      <c r="O645" s="5">
        <f t="shared" si="30"/>
        <v>102.46499999999997</v>
      </c>
      <c r="P645" t="str">
        <f t="shared" si="31"/>
        <v>Excelsa</v>
      </c>
      <c r="Q645" t="str">
        <f t="shared" si="32"/>
        <v>Light</v>
      </c>
      <c r="R645" t="str">
        <f>_xlfn.XLOOKUP(tbl_orders[[#This Row],[Customer ID]],'Customer Data'!$A$1:$A$1001,'Customer Data'!$H$1:$H$1001,,0)</f>
        <v>Yes</v>
      </c>
    </row>
    <row r="646" spans="1:18" x14ac:dyDescent="0.2">
      <c r="A646" s="2" t="s">
        <v>2918</v>
      </c>
      <c r="B646" s="2" t="str">
        <f>TEXT(tbl_orders[[#This Row],[Order Date]],"mmm")</f>
        <v>May</v>
      </c>
      <c r="C646" s="2" t="str">
        <f>TEXT(tbl_orders[[#This Row],[Order Date]],"yyyy")</f>
        <v>2022</v>
      </c>
      <c r="D646" s="3">
        <v>44694</v>
      </c>
      <c r="E646" s="2" t="s">
        <v>2919</v>
      </c>
      <c r="F646" t="s">
        <v>4276</v>
      </c>
      <c r="G646" s="2">
        <v>2</v>
      </c>
      <c r="H646" s="2" t="str">
        <f>_xlfn.XLOOKUP(E646,'Customer Data'!$A$1:$A$1001,'Customer Data'!$B$1:$B$1001,,0)</f>
        <v>Marne Mingey</v>
      </c>
      <c r="I646" s="2" t="str">
        <f>IF(_xlfn.XLOOKUP(E646,'Customer Data'!$A$1:$A$1001,'Customer Data'!$C$1:$C$1001,,0)=0,"",_xlfn.XLOOKUP(E646,'Customer Data'!$A$1:$A$1001,'Customer Data'!$C$1:$C$1001,,0))</f>
        <v/>
      </c>
      <c r="J646" s="2" t="str">
        <f>_xlfn.XLOOKUP(E646,'Customer Data'!$A$1:$A$1001,'Customer Data'!$F$1:$F$1001,,0)</f>
        <v>United States</v>
      </c>
      <c r="K646" t="str">
        <f>INDEX('Product Data'!$A$1:$G$49,MATCH('Order Data'!$F646,'Product Data'!$A$1:$A$49,0),MATCH('Order Data'!K$1,'Product Data'!$A$1:$G$1,0))</f>
        <v>Rob</v>
      </c>
      <c r="L646" t="str">
        <f>INDEX('Product Data'!$A$1:$G$49,MATCH('Order Data'!$F646,'Product Data'!$A$1:$A$49,0),MATCH('Order Data'!L$1,'Product Data'!$A$1:$G$1,0))</f>
        <v>D</v>
      </c>
      <c r="M646" s="4">
        <f>INDEX('Product Data'!$A$1:$G$49,MATCH('Order Data'!$F646,'Product Data'!$A$1:$A$49,0),MATCH('Order Data'!M$1,'Product Data'!$A$1:$G$1,0))</f>
        <v>2.5</v>
      </c>
      <c r="N646" s="5">
        <f>INDEX('Product Data'!$A$1:$G$49,MATCH('Order Data'!$F646,'Product Data'!$A$1:$A$49,0),MATCH('Order Data'!N$1,'Product Data'!$A$1:$G$1,0))</f>
        <v>20.584999999999997</v>
      </c>
      <c r="O646" s="5">
        <f t="shared" si="30"/>
        <v>41.169999999999995</v>
      </c>
      <c r="P646" t="str">
        <f t="shared" si="31"/>
        <v>Robusta</v>
      </c>
      <c r="Q646" t="str">
        <f t="shared" si="32"/>
        <v>Dark</v>
      </c>
      <c r="R646" t="str">
        <f>_xlfn.XLOOKUP(tbl_orders[[#This Row],[Customer ID]],'Customer Data'!$A$1:$A$1001,'Customer Data'!$H$1:$H$1001,,0)</f>
        <v>No</v>
      </c>
    </row>
    <row r="647" spans="1:18" x14ac:dyDescent="0.2">
      <c r="A647" s="2" t="s">
        <v>2921</v>
      </c>
      <c r="B647" s="2" t="str">
        <f>TEXT(tbl_orders[[#This Row],[Order Date]],"mmm")</f>
        <v>Oct</v>
      </c>
      <c r="C647" s="2" t="str">
        <f>TEXT(tbl_orders[[#This Row],[Order Date]],"yyyy")</f>
        <v>2020</v>
      </c>
      <c r="D647" s="3">
        <v>44106</v>
      </c>
      <c r="E647" s="2" t="s">
        <v>2922</v>
      </c>
      <c r="F647" t="s">
        <v>4295</v>
      </c>
      <c r="G647" s="2">
        <v>3</v>
      </c>
      <c r="H647" s="2" t="str">
        <f>_xlfn.XLOOKUP(E647,'Customer Data'!$A$1:$A$1001,'Customer Data'!$B$1:$B$1001,,0)</f>
        <v>Denny O' Ronan</v>
      </c>
      <c r="I647" s="2" t="str">
        <f>IF(_xlfn.XLOOKUP(E647,'Customer Data'!$A$1:$A$1001,'Customer Data'!$C$1:$C$1001,,0)=0,"",_xlfn.XLOOKUP(E647,'Customer Data'!$A$1:$A$1001,'Customer Data'!$C$1:$C$1001,,0))</f>
        <v>dohx@redcross.org</v>
      </c>
      <c r="J647" s="2" t="str">
        <f>_xlfn.XLOOKUP(E647,'Customer Data'!$A$1:$A$1001,'Customer Data'!$F$1:$F$1001,,0)</f>
        <v>China</v>
      </c>
      <c r="K647" t="str">
        <f>INDEX('Product Data'!$A$1:$G$49,MATCH('Order Data'!$F647,'Product Data'!$A$1:$A$49,0),MATCH('Order Data'!K$1,'Product Data'!$A$1:$G$1,0))</f>
        <v>Ara</v>
      </c>
      <c r="L647" t="str">
        <f>INDEX('Product Data'!$A$1:$G$49,MATCH('Order Data'!$F647,'Product Data'!$A$1:$A$49,0),MATCH('Order Data'!L$1,'Product Data'!$A$1:$G$1,0))</f>
        <v>D</v>
      </c>
      <c r="M647" s="4">
        <f>INDEX('Product Data'!$A$1:$G$49,MATCH('Order Data'!$F647,'Product Data'!$A$1:$A$49,0),MATCH('Order Data'!M$1,'Product Data'!$A$1:$G$1,0))</f>
        <v>2.5</v>
      </c>
      <c r="N647" s="5">
        <f>INDEX('Product Data'!$A$1:$G$49,MATCH('Order Data'!$F647,'Product Data'!$A$1:$A$49,0),MATCH('Order Data'!N$1,'Product Data'!$A$1:$G$1,0))</f>
        <v>22.884999999999998</v>
      </c>
      <c r="O647" s="5">
        <f t="shared" si="30"/>
        <v>68.655000000000001</v>
      </c>
      <c r="P647" t="str">
        <f t="shared" si="31"/>
        <v>Arabica</v>
      </c>
      <c r="Q647" t="str">
        <f t="shared" si="32"/>
        <v>Dark</v>
      </c>
      <c r="R647" t="str">
        <f>_xlfn.XLOOKUP(tbl_orders[[#This Row],[Customer ID]],'Customer Data'!$A$1:$A$1001,'Customer Data'!$H$1:$H$1001,,0)</f>
        <v>Yes</v>
      </c>
    </row>
    <row r="648" spans="1:18" x14ac:dyDescent="0.2">
      <c r="A648" s="2" t="s">
        <v>2925</v>
      </c>
      <c r="B648" s="2" t="str">
        <f>TEXT(tbl_orders[[#This Row],[Order Date]],"mmm")</f>
        <v>Dec</v>
      </c>
      <c r="C648" s="2" t="str">
        <f>TEXT(tbl_orders[[#This Row],[Order Date]],"yyyy")</f>
        <v>2021</v>
      </c>
      <c r="D648" s="3">
        <v>44532</v>
      </c>
      <c r="E648" s="2" t="s">
        <v>2926</v>
      </c>
      <c r="F648" t="s">
        <v>4274</v>
      </c>
      <c r="G648" s="2">
        <v>1</v>
      </c>
      <c r="H648" s="2" t="str">
        <f>_xlfn.XLOOKUP(E648,'Customer Data'!$A$1:$A$1001,'Customer Data'!$B$1:$B$1001,,0)</f>
        <v>Dottie Rallin</v>
      </c>
      <c r="I648" s="2" t="str">
        <f>IF(_xlfn.XLOOKUP(E648,'Customer Data'!$A$1:$A$1001,'Customer Data'!$C$1:$C$1001,,0)=0,"",_xlfn.XLOOKUP(E648,'Customer Data'!$A$1:$A$1001,'Customer Data'!$C$1:$C$1001,,0))</f>
        <v>drallinhy@howstuffworks.com</v>
      </c>
      <c r="J648" s="2" t="str">
        <f>_xlfn.XLOOKUP(E648,'Customer Data'!$A$1:$A$1001,'Customer Data'!$F$1:$F$1001,,0)</f>
        <v>United States</v>
      </c>
      <c r="K648" t="str">
        <f>INDEX('Product Data'!$A$1:$G$49,MATCH('Order Data'!$F648,'Product Data'!$A$1:$A$49,0),MATCH('Order Data'!K$1,'Product Data'!$A$1:$G$1,0))</f>
        <v>Ara</v>
      </c>
      <c r="L648" t="str">
        <f>INDEX('Product Data'!$A$1:$G$49,MATCH('Order Data'!$F648,'Product Data'!$A$1:$A$49,0),MATCH('Order Data'!L$1,'Product Data'!$A$1:$G$1,0))</f>
        <v>D</v>
      </c>
      <c r="M648" s="4">
        <f>INDEX('Product Data'!$A$1:$G$49,MATCH('Order Data'!$F648,'Product Data'!$A$1:$A$49,0),MATCH('Order Data'!M$1,'Product Data'!$A$1:$G$1,0))</f>
        <v>1</v>
      </c>
      <c r="N648" s="5">
        <f>INDEX('Product Data'!$A$1:$G$49,MATCH('Order Data'!$F648,'Product Data'!$A$1:$A$49,0),MATCH('Order Data'!N$1,'Product Data'!$A$1:$G$1,0))</f>
        <v>9.9499999999999993</v>
      </c>
      <c r="O648" s="5">
        <f t="shared" si="30"/>
        <v>9.9499999999999993</v>
      </c>
      <c r="P648" t="str">
        <f t="shared" si="31"/>
        <v>Arabica</v>
      </c>
      <c r="Q648" t="str">
        <f t="shared" si="32"/>
        <v>Dark</v>
      </c>
      <c r="R648" t="str">
        <f>_xlfn.XLOOKUP(tbl_orders[[#This Row],[Customer ID]],'Customer Data'!$A$1:$A$1001,'Customer Data'!$H$1:$H$1001,,0)</f>
        <v>Yes</v>
      </c>
    </row>
    <row r="649" spans="1:18" x14ac:dyDescent="0.2">
      <c r="A649" s="2" t="s">
        <v>2929</v>
      </c>
      <c r="B649" s="2" t="str">
        <f>TEXT(tbl_orders[[#This Row],[Order Date]],"mmm")</f>
        <v>Nov</v>
      </c>
      <c r="C649" s="2" t="str">
        <f>TEXT(tbl_orders[[#This Row],[Order Date]],"yyyy")</f>
        <v>2021</v>
      </c>
      <c r="D649" s="3">
        <v>44502</v>
      </c>
      <c r="E649" s="2" t="s">
        <v>2930</v>
      </c>
      <c r="F649" t="s">
        <v>4288</v>
      </c>
      <c r="G649" s="2">
        <v>3</v>
      </c>
      <c r="H649" s="2" t="str">
        <f>_xlfn.XLOOKUP(E649,'Customer Data'!$A$1:$A$1001,'Customer Data'!$B$1:$B$1001,,0)</f>
        <v>Ardith Chill</v>
      </c>
      <c r="I649" s="2" t="str">
        <f>IF(_xlfn.XLOOKUP(E649,'Customer Data'!$A$1:$A$1001,'Customer Data'!$C$1:$C$1001,,0)=0,"",_xlfn.XLOOKUP(E649,'Customer Data'!$A$1:$A$1001,'Customer Data'!$C$1:$C$1001,,0))</f>
        <v>achillhz@epa.gov</v>
      </c>
      <c r="J649" s="2" t="str">
        <f>_xlfn.XLOOKUP(E649,'Customer Data'!$A$1:$A$1001,'Customer Data'!$F$1:$F$1001,,0)</f>
        <v>China</v>
      </c>
      <c r="K649" t="str">
        <f>INDEX('Product Data'!$A$1:$G$49,MATCH('Order Data'!$F649,'Product Data'!$A$1:$A$49,0),MATCH('Order Data'!K$1,'Product Data'!$A$1:$G$1,0))</f>
        <v>Lib</v>
      </c>
      <c r="L649" t="str">
        <f>INDEX('Product Data'!$A$1:$G$49,MATCH('Order Data'!$F649,'Product Data'!$A$1:$A$49,0),MATCH('Order Data'!L$1,'Product Data'!$A$1:$G$1,0))</f>
        <v>L</v>
      </c>
      <c r="M649" s="4">
        <f>INDEX('Product Data'!$A$1:$G$49,MATCH('Order Data'!$F649,'Product Data'!$A$1:$A$49,0),MATCH('Order Data'!M$1,'Product Data'!$A$1:$G$1,0))</f>
        <v>0.5</v>
      </c>
      <c r="N649" s="5">
        <f>INDEX('Product Data'!$A$1:$G$49,MATCH('Order Data'!$F649,'Product Data'!$A$1:$A$49,0),MATCH('Order Data'!N$1,'Product Data'!$A$1:$G$1,0))</f>
        <v>9.51</v>
      </c>
      <c r="O649" s="5">
        <f t="shared" si="30"/>
        <v>28.53</v>
      </c>
      <c r="P649" t="str">
        <f t="shared" si="31"/>
        <v>Liberica</v>
      </c>
      <c r="Q649" t="str">
        <f t="shared" si="32"/>
        <v>Light</v>
      </c>
      <c r="R649" t="str">
        <f>_xlfn.XLOOKUP(tbl_orders[[#This Row],[Customer ID]],'Customer Data'!$A$1:$A$1001,'Customer Data'!$H$1:$H$1001,,0)</f>
        <v>Yes</v>
      </c>
    </row>
    <row r="650" spans="1:18" x14ac:dyDescent="0.2">
      <c r="A650" s="2" t="s">
        <v>2933</v>
      </c>
      <c r="B650" s="2" t="str">
        <f>TEXT(tbl_orders[[#This Row],[Order Date]],"mmm")</f>
        <v>Feb</v>
      </c>
      <c r="C650" s="2" t="str">
        <f>TEXT(tbl_orders[[#This Row],[Order Date]],"yyyy")</f>
        <v>2020</v>
      </c>
      <c r="D650" s="3">
        <v>43884</v>
      </c>
      <c r="E650" s="2" t="s">
        <v>2934</v>
      </c>
      <c r="F650" t="s">
        <v>4290</v>
      </c>
      <c r="G650" s="2">
        <v>6</v>
      </c>
      <c r="H650" s="2" t="str">
        <f>_xlfn.XLOOKUP(E650,'Customer Data'!$A$1:$A$1001,'Customer Data'!$B$1:$B$1001,,0)</f>
        <v>Tuckie Mathonnet</v>
      </c>
      <c r="I650" s="2" t="str">
        <f>IF(_xlfn.XLOOKUP(E650,'Customer Data'!$A$1:$A$1001,'Customer Data'!$C$1:$C$1001,,0)=0,"",_xlfn.XLOOKUP(E650,'Customer Data'!$A$1:$A$1001,'Customer Data'!$C$1:$C$1001,,0))</f>
        <v>tmathonneti0@google.co.jp</v>
      </c>
      <c r="J650" s="2" t="str">
        <f>_xlfn.XLOOKUP(E650,'Customer Data'!$A$1:$A$1001,'Customer Data'!$F$1:$F$1001,,0)</f>
        <v>United States</v>
      </c>
      <c r="K650" t="str">
        <f>INDEX('Product Data'!$A$1:$G$49,MATCH('Order Data'!$F650,'Product Data'!$A$1:$A$49,0),MATCH('Order Data'!K$1,'Product Data'!$A$1:$G$1,0))</f>
        <v>Rob</v>
      </c>
      <c r="L650" t="str">
        <f>INDEX('Product Data'!$A$1:$G$49,MATCH('Order Data'!$F650,'Product Data'!$A$1:$A$49,0),MATCH('Order Data'!L$1,'Product Data'!$A$1:$G$1,0))</f>
        <v>D</v>
      </c>
      <c r="M650" s="4">
        <f>INDEX('Product Data'!$A$1:$G$49,MATCH('Order Data'!$F650,'Product Data'!$A$1:$A$49,0),MATCH('Order Data'!M$1,'Product Data'!$A$1:$G$1,0))</f>
        <v>0.2</v>
      </c>
      <c r="N650" s="5">
        <f>INDEX('Product Data'!$A$1:$G$49,MATCH('Order Data'!$F650,'Product Data'!$A$1:$A$49,0),MATCH('Order Data'!N$1,'Product Data'!$A$1:$G$1,0))</f>
        <v>2.6849999999999996</v>
      </c>
      <c r="O650" s="5">
        <f t="shared" si="30"/>
        <v>16.11</v>
      </c>
      <c r="P650" t="str">
        <f t="shared" si="31"/>
        <v>Robusta</v>
      </c>
      <c r="Q650" t="str">
        <f t="shared" si="32"/>
        <v>Dark</v>
      </c>
      <c r="R650" t="str">
        <f>_xlfn.XLOOKUP(tbl_orders[[#This Row],[Customer ID]],'Customer Data'!$A$1:$A$1001,'Customer Data'!$H$1:$H$1001,,0)</f>
        <v>No</v>
      </c>
    </row>
    <row r="651" spans="1:18" x14ac:dyDescent="0.2">
      <c r="A651" s="2" t="s">
        <v>2937</v>
      </c>
      <c r="B651" s="2" t="str">
        <f>TEXT(tbl_orders[[#This Row],[Order Date]],"mmm")</f>
        <v>Jul</v>
      </c>
      <c r="C651" s="2" t="str">
        <f>TEXT(tbl_orders[[#This Row],[Order Date]],"yyyy")</f>
        <v>2020</v>
      </c>
      <c r="D651" s="3">
        <v>44015</v>
      </c>
      <c r="E651" s="2" t="s">
        <v>2938</v>
      </c>
      <c r="F651" t="s">
        <v>4297</v>
      </c>
      <c r="G651" s="2">
        <v>6</v>
      </c>
      <c r="H651" s="2" t="str">
        <f>_xlfn.XLOOKUP(E651,'Customer Data'!$A$1:$A$1001,'Customer Data'!$B$1:$B$1001,,0)</f>
        <v>Charmane Denys</v>
      </c>
      <c r="I651" s="2" t="str">
        <f>IF(_xlfn.XLOOKUP(E651,'Customer Data'!$A$1:$A$1001,'Customer Data'!$C$1:$C$1001,,0)=0,"",_xlfn.XLOOKUP(E651,'Customer Data'!$A$1:$A$1001,'Customer Data'!$C$1:$C$1001,,0))</f>
        <v>cdenysi1@is.gd</v>
      </c>
      <c r="J651" s="2" t="str">
        <f>_xlfn.XLOOKUP(E651,'Customer Data'!$A$1:$A$1001,'Customer Data'!$F$1:$F$1001,,0)</f>
        <v>China</v>
      </c>
      <c r="K651" t="str">
        <f>INDEX('Product Data'!$A$1:$G$49,MATCH('Order Data'!$F651,'Product Data'!$A$1:$A$49,0),MATCH('Order Data'!K$1,'Product Data'!$A$1:$G$1,0))</f>
        <v>Lib</v>
      </c>
      <c r="L651" t="str">
        <f>INDEX('Product Data'!$A$1:$G$49,MATCH('Order Data'!$F651,'Product Data'!$A$1:$A$49,0),MATCH('Order Data'!L$1,'Product Data'!$A$1:$G$1,0))</f>
        <v>L</v>
      </c>
      <c r="M651" s="4">
        <f>INDEX('Product Data'!$A$1:$G$49,MATCH('Order Data'!$F651,'Product Data'!$A$1:$A$49,0),MATCH('Order Data'!M$1,'Product Data'!$A$1:$G$1,0))</f>
        <v>1</v>
      </c>
      <c r="N651" s="5">
        <f>INDEX('Product Data'!$A$1:$G$49,MATCH('Order Data'!$F651,'Product Data'!$A$1:$A$49,0),MATCH('Order Data'!N$1,'Product Data'!$A$1:$G$1,0))</f>
        <v>15.85</v>
      </c>
      <c r="O651" s="5">
        <f t="shared" si="30"/>
        <v>95.1</v>
      </c>
      <c r="P651" t="str">
        <f t="shared" si="31"/>
        <v>Liberica</v>
      </c>
      <c r="Q651" t="str">
        <f t="shared" si="32"/>
        <v>Light</v>
      </c>
      <c r="R651" t="str">
        <f>_xlfn.XLOOKUP(tbl_orders[[#This Row],[Customer ID]],'Customer Data'!$A$1:$A$1001,'Customer Data'!$H$1:$H$1001,,0)</f>
        <v>No</v>
      </c>
    </row>
    <row r="652" spans="1:18" x14ac:dyDescent="0.2">
      <c r="A652" s="2" t="s">
        <v>2941</v>
      </c>
      <c r="B652" s="2" t="str">
        <f>TEXT(tbl_orders[[#This Row],[Order Date]],"mmm")</f>
        <v>Feb</v>
      </c>
      <c r="C652" s="2" t="str">
        <f>TEXT(tbl_orders[[#This Row],[Order Date]],"yyyy")</f>
        <v>2019</v>
      </c>
      <c r="D652" s="3">
        <v>43507</v>
      </c>
      <c r="E652" s="2" t="s">
        <v>2942</v>
      </c>
      <c r="F652" t="s">
        <v>4299</v>
      </c>
      <c r="G652" s="2">
        <v>1</v>
      </c>
      <c r="H652" s="2" t="str">
        <f>_xlfn.XLOOKUP(E652,'Customer Data'!$A$1:$A$1001,'Customer Data'!$B$1:$B$1001,,0)</f>
        <v>Cecily Stebbings</v>
      </c>
      <c r="I652" s="2" t="str">
        <f>IF(_xlfn.XLOOKUP(E652,'Customer Data'!$A$1:$A$1001,'Customer Data'!$C$1:$C$1001,,0)=0,"",_xlfn.XLOOKUP(E652,'Customer Data'!$A$1:$A$1001,'Customer Data'!$C$1:$C$1001,,0))</f>
        <v>cstebbingsi2@drupal.org</v>
      </c>
      <c r="J652" s="2" t="str">
        <f>_xlfn.XLOOKUP(E652,'Customer Data'!$A$1:$A$1001,'Customer Data'!$F$1:$F$1001,,0)</f>
        <v>United States</v>
      </c>
      <c r="K652" t="str">
        <f>INDEX('Product Data'!$A$1:$G$49,MATCH('Order Data'!$F652,'Product Data'!$A$1:$A$49,0),MATCH('Order Data'!K$1,'Product Data'!$A$1:$G$1,0))</f>
        <v>Rob</v>
      </c>
      <c r="L652" t="str">
        <f>INDEX('Product Data'!$A$1:$G$49,MATCH('Order Data'!$F652,'Product Data'!$A$1:$A$49,0),MATCH('Order Data'!L$1,'Product Data'!$A$1:$G$1,0))</f>
        <v>D</v>
      </c>
      <c r="M652" s="4">
        <f>INDEX('Product Data'!$A$1:$G$49,MATCH('Order Data'!$F652,'Product Data'!$A$1:$A$49,0),MATCH('Order Data'!M$1,'Product Data'!$A$1:$G$1,0))</f>
        <v>0.5</v>
      </c>
      <c r="N652" s="5">
        <f>INDEX('Product Data'!$A$1:$G$49,MATCH('Order Data'!$F652,'Product Data'!$A$1:$A$49,0),MATCH('Order Data'!N$1,'Product Data'!$A$1:$G$1,0))</f>
        <v>5.3699999999999992</v>
      </c>
      <c r="O652" s="5">
        <f t="shared" si="30"/>
        <v>5.3699999999999992</v>
      </c>
      <c r="P652" t="str">
        <f t="shared" si="31"/>
        <v>Robusta</v>
      </c>
      <c r="Q652" t="str">
        <f t="shared" si="32"/>
        <v>Dark</v>
      </c>
      <c r="R652" t="str">
        <f>_xlfn.XLOOKUP(tbl_orders[[#This Row],[Customer ID]],'Customer Data'!$A$1:$A$1001,'Customer Data'!$H$1:$H$1001,,0)</f>
        <v>Yes</v>
      </c>
    </row>
    <row r="653" spans="1:18" x14ac:dyDescent="0.2">
      <c r="A653" s="2" t="s">
        <v>2945</v>
      </c>
      <c r="B653" s="2" t="str">
        <f>TEXT(tbl_orders[[#This Row],[Order Date]],"mmm")</f>
        <v>Sep</v>
      </c>
      <c r="C653" s="2" t="str">
        <f>TEXT(tbl_orders[[#This Row],[Order Date]],"yyyy")</f>
        <v>2020</v>
      </c>
      <c r="D653" s="3">
        <v>44084</v>
      </c>
      <c r="E653" s="2" t="s">
        <v>2946</v>
      </c>
      <c r="F653" t="s">
        <v>4306</v>
      </c>
      <c r="G653" s="2">
        <v>4</v>
      </c>
      <c r="H653" s="2" t="str">
        <f>_xlfn.XLOOKUP(E653,'Customer Data'!$A$1:$A$1001,'Customer Data'!$B$1:$B$1001,,0)</f>
        <v>Giana Tonnesen</v>
      </c>
      <c r="I653" s="2" t="str">
        <f>IF(_xlfn.XLOOKUP(E653,'Customer Data'!$A$1:$A$1001,'Customer Data'!$C$1:$C$1001,,0)=0,"",_xlfn.XLOOKUP(E653,'Customer Data'!$A$1:$A$1001,'Customer Data'!$C$1:$C$1001,,0))</f>
        <v/>
      </c>
      <c r="J653" s="2" t="str">
        <f>_xlfn.XLOOKUP(E653,'Customer Data'!$A$1:$A$1001,'Customer Data'!$F$1:$F$1001,,0)</f>
        <v>China</v>
      </c>
      <c r="K653" t="str">
        <f>INDEX('Product Data'!$A$1:$G$49,MATCH('Order Data'!$F653,'Product Data'!$A$1:$A$49,0),MATCH('Order Data'!K$1,'Product Data'!$A$1:$G$1,0))</f>
        <v>Rob</v>
      </c>
      <c r="L653" t="str">
        <f>INDEX('Product Data'!$A$1:$G$49,MATCH('Order Data'!$F653,'Product Data'!$A$1:$A$49,0),MATCH('Order Data'!L$1,'Product Data'!$A$1:$G$1,0))</f>
        <v>L</v>
      </c>
      <c r="M653" s="4">
        <f>INDEX('Product Data'!$A$1:$G$49,MATCH('Order Data'!$F653,'Product Data'!$A$1:$A$49,0),MATCH('Order Data'!M$1,'Product Data'!$A$1:$G$1,0))</f>
        <v>1</v>
      </c>
      <c r="N653" s="5">
        <f>INDEX('Product Data'!$A$1:$G$49,MATCH('Order Data'!$F653,'Product Data'!$A$1:$A$49,0),MATCH('Order Data'!N$1,'Product Data'!$A$1:$G$1,0))</f>
        <v>11.95</v>
      </c>
      <c r="O653" s="5">
        <f t="shared" si="30"/>
        <v>47.8</v>
      </c>
      <c r="P653" t="str">
        <f t="shared" si="31"/>
        <v>Robusta</v>
      </c>
      <c r="Q653" t="str">
        <f t="shared" si="32"/>
        <v>Light</v>
      </c>
      <c r="R653" t="str">
        <f>_xlfn.XLOOKUP(tbl_orders[[#This Row],[Customer ID]],'Customer Data'!$A$1:$A$1001,'Customer Data'!$H$1:$H$1001,,0)</f>
        <v>No</v>
      </c>
    </row>
    <row r="654" spans="1:18" x14ac:dyDescent="0.2">
      <c r="A654" s="2" t="s">
        <v>2948</v>
      </c>
      <c r="B654" s="2" t="str">
        <f>TEXT(tbl_orders[[#This Row],[Order Date]],"mmm")</f>
        <v>Mar</v>
      </c>
      <c r="C654" s="2" t="str">
        <f>TEXT(tbl_orders[[#This Row],[Order Date]],"yyyy")</f>
        <v>2020</v>
      </c>
      <c r="D654" s="3">
        <v>43892</v>
      </c>
      <c r="E654" s="2" t="s">
        <v>2949</v>
      </c>
      <c r="F654" t="s">
        <v>4297</v>
      </c>
      <c r="G654" s="2">
        <v>4</v>
      </c>
      <c r="H654" s="2" t="str">
        <f>_xlfn.XLOOKUP(E654,'Customer Data'!$A$1:$A$1001,'Customer Data'!$B$1:$B$1001,,0)</f>
        <v>Rhetta Zywicki</v>
      </c>
      <c r="I654" s="2" t="str">
        <f>IF(_xlfn.XLOOKUP(E654,'Customer Data'!$A$1:$A$1001,'Customer Data'!$C$1:$C$1001,,0)=0,"",_xlfn.XLOOKUP(E654,'Customer Data'!$A$1:$A$1001,'Customer Data'!$C$1:$C$1001,,0))</f>
        <v>rzywickii4@ifeng.com</v>
      </c>
      <c r="J654" s="2" t="str">
        <f>_xlfn.XLOOKUP(E654,'Customer Data'!$A$1:$A$1001,'Customer Data'!$F$1:$F$1001,,0)</f>
        <v>Brazil</v>
      </c>
      <c r="K654" t="str">
        <f>INDEX('Product Data'!$A$1:$G$49,MATCH('Order Data'!$F654,'Product Data'!$A$1:$A$49,0),MATCH('Order Data'!K$1,'Product Data'!$A$1:$G$1,0))</f>
        <v>Lib</v>
      </c>
      <c r="L654" t="str">
        <f>INDEX('Product Data'!$A$1:$G$49,MATCH('Order Data'!$F654,'Product Data'!$A$1:$A$49,0),MATCH('Order Data'!L$1,'Product Data'!$A$1:$G$1,0))</f>
        <v>L</v>
      </c>
      <c r="M654" s="4">
        <f>INDEX('Product Data'!$A$1:$G$49,MATCH('Order Data'!$F654,'Product Data'!$A$1:$A$49,0),MATCH('Order Data'!M$1,'Product Data'!$A$1:$G$1,0))</f>
        <v>1</v>
      </c>
      <c r="N654" s="5">
        <f>INDEX('Product Data'!$A$1:$G$49,MATCH('Order Data'!$F654,'Product Data'!$A$1:$A$49,0),MATCH('Order Data'!N$1,'Product Data'!$A$1:$G$1,0))</f>
        <v>15.85</v>
      </c>
      <c r="O654" s="5">
        <f t="shared" si="30"/>
        <v>63.4</v>
      </c>
      <c r="P654" t="str">
        <f t="shared" si="31"/>
        <v>Liberica</v>
      </c>
      <c r="Q654" t="str">
        <f t="shared" si="32"/>
        <v>Light</v>
      </c>
      <c r="R654" t="str">
        <f>_xlfn.XLOOKUP(tbl_orders[[#This Row],[Customer ID]],'Customer Data'!$A$1:$A$1001,'Customer Data'!$H$1:$H$1001,,0)</f>
        <v>No</v>
      </c>
    </row>
    <row r="655" spans="1:18" x14ac:dyDescent="0.2">
      <c r="A655" s="2" t="s">
        <v>2952</v>
      </c>
      <c r="B655" s="2" t="str">
        <f>TEXT(tbl_orders[[#This Row],[Order Date]],"mmm")</f>
        <v>Jun</v>
      </c>
      <c r="C655" s="2" t="str">
        <f>TEXT(tbl_orders[[#This Row],[Order Date]],"yyyy")</f>
        <v>2021</v>
      </c>
      <c r="D655" s="3">
        <v>44375</v>
      </c>
      <c r="E655" s="2" t="s">
        <v>2953</v>
      </c>
      <c r="F655" t="s">
        <v>4302</v>
      </c>
      <c r="G655" s="2">
        <v>4</v>
      </c>
      <c r="H655" s="2" t="str">
        <f>_xlfn.XLOOKUP(E655,'Customer Data'!$A$1:$A$1001,'Customer Data'!$B$1:$B$1001,,0)</f>
        <v>Almeria Burgett</v>
      </c>
      <c r="I655" s="2" t="str">
        <f>IF(_xlfn.XLOOKUP(E655,'Customer Data'!$A$1:$A$1001,'Customer Data'!$C$1:$C$1001,,0)=0,"",_xlfn.XLOOKUP(E655,'Customer Data'!$A$1:$A$1001,'Customer Data'!$C$1:$C$1001,,0))</f>
        <v>aburgetti5@moonfruit.com</v>
      </c>
      <c r="J655" s="2" t="str">
        <f>_xlfn.XLOOKUP(E655,'Customer Data'!$A$1:$A$1001,'Customer Data'!$F$1:$F$1001,,0)</f>
        <v>United States</v>
      </c>
      <c r="K655" t="str">
        <f>INDEX('Product Data'!$A$1:$G$49,MATCH('Order Data'!$F655,'Product Data'!$A$1:$A$49,0),MATCH('Order Data'!K$1,'Product Data'!$A$1:$G$1,0))</f>
        <v>Ara</v>
      </c>
      <c r="L655" t="str">
        <f>INDEX('Product Data'!$A$1:$G$49,MATCH('Order Data'!$F655,'Product Data'!$A$1:$A$49,0),MATCH('Order Data'!L$1,'Product Data'!$A$1:$G$1,0))</f>
        <v>M</v>
      </c>
      <c r="M655" s="4">
        <f>INDEX('Product Data'!$A$1:$G$49,MATCH('Order Data'!$F655,'Product Data'!$A$1:$A$49,0),MATCH('Order Data'!M$1,'Product Data'!$A$1:$G$1,0))</f>
        <v>2.5</v>
      </c>
      <c r="N655" s="5">
        <f>INDEX('Product Data'!$A$1:$G$49,MATCH('Order Data'!$F655,'Product Data'!$A$1:$A$49,0),MATCH('Order Data'!N$1,'Product Data'!$A$1:$G$1,0))</f>
        <v>25.874999999999996</v>
      </c>
      <c r="O655" s="5">
        <f t="shared" si="30"/>
        <v>103.49999999999999</v>
      </c>
      <c r="P655" t="str">
        <f t="shared" si="31"/>
        <v>Arabica</v>
      </c>
      <c r="Q655" t="str">
        <f t="shared" si="32"/>
        <v>Medium</v>
      </c>
      <c r="R655" t="str">
        <f>_xlfn.XLOOKUP(tbl_orders[[#This Row],[Customer ID]],'Customer Data'!$A$1:$A$1001,'Customer Data'!$H$1:$H$1001,,0)</f>
        <v>No</v>
      </c>
    </row>
    <row r="656" spans="1:18" x14ac:dyDescent="0.2">
      <c r="A656" s="2" t="s">
        <v>2956</v>
      </c>
      <c r="B656" s="2" t="str">
        <f>TEXT(tbl_orders[[#This Row],[Order Date]],"mmm")</f>
        <v>Jan</v>
      </c>
      <c r="C656" s="2" t="str">
        <f>TEXT(tbl_orders[[#This Row],[Order Date]],"yyyy")</f>
        <v>2019</v>
      </c>
      <c r="D656" s="3">
        <v>43476</v>
      </c>
      <c r="E656" s="2" t="s">
        <v>2957</v>
      </c>
      <c r="F656" t="s">
        <v>4295</v>
      </c>
      <c r="G656" s="2">
        <v>3</v>
      </c>
      <c r="H656" s="2" t="str">
        <f>_xlfn.XLOOKUP(E656,'Customer Data'!$A$1:$A$1001,'Customer Data'!$B$1:$B$1001,,0)</f>
        <v>Marvin Malloy</v>
      </c>
      <c r="I656" s="2" t="str">
        <f>IF(_xlfn.XLOOKUP(E656,'Customer Data'!$A$1:$A$1001,'Customer Data'!$C$1:$C$1001,,0)=0,"",_xlfn.XLOOKUP(E656,'Customer Data'!$A$1:$A$1001,'Customer Data'!$C$1:$C$1001,,0))</f>
        <v>mmalloyi6@seattletimes.com</v>
      </c>
      <c r="J656" s="2" t="str">
        <f>_xlfn.XLOOKUP(E656,'Customer Data'!$A$1:$A$1001,'Customer Data'!$F$1:$F$1001,,0)</f>
        <v>United States</v>
      </c>
      <c r="K656" t="str">
        <f>INDEX('Product Data'!$A$1:$G$49,MATCH('Order Data'!$F656,'Product Data'!$A$1:$A$49,0),MATCH('Order Data'!K$1,'Product Data'!$A$1:$G$1,0))</f>
        <v>Ara</v>
      </c>
      <c r="L656" t="str">
        <f>INDEX('Product Data'!$A$1:$G$49,MATCH('Order Data'!$F656,'Product Data'!$A$1:$A$49,0),MATCH('Order Data'!L$1,'Product Data'!$A$1:$G$1,0))</f>
        <v>D</v>
      </c>
      <c r="M656" s="4">
        <f>INDEX('Product Data'!$A$1:$G$49,MATCH('Order Data'!$F656,'Product Data'!$A$1:$A$49,0),MATCH('Order Data'!M$1,'Product Data'!$A$1:$G$1,0))</f>
        <v>2.5</v>
      </c>
      <c r="N656" s="5">
        <f>INDEX('Product Data'!$A$1:$G$49,MATCH('Order Data'!$F656,'Product Data'!$A$1:$A$49,0),MATCH('Order Data'!N$1,'Product Data'!$A$1:$G$1,0))</f>
        <v>22.884999999999998</v>
      </c>
      <c r="O656" s="5">
        <f t="shared" si="30"/>
        <v>68.655000000000001</v>
      </c>
      <c r="P656" t="str">
        <f t="shared" si="31"/>
        <v>Arabica</v>
      </c>
      <c r="Q656" t="str">
        <f t="shared" si="32"/>
        <v>Dark</v>
      </c>
      <c r="R656" t="str">
        <f>_xlfn.XLOOKUP(tbl_orders[[#This Row],[Customer ID]],'Customer Data'!$A$1:$A$1001,'Customer Data'!$H$1:$H$1001,,0)</f>
        <v>No</v>
      </c>
    </row>
    <row r="657" spans="1:18" x14ac:dyDescent="0.2">
      <c r="A657" s="2" t="s">
        <v>2960</v>
      </c>
      <c r="B657" s="2" t="str">
        <f>TEXT(tbl_orders[[#This Row],[Order Date]],"mmm")</f>
        <v>Sep</v>
      </c>
      <c r="C657" s="2" t="str">
        <f>TEXT(tbl_orders[[#This Row],[Order Date]],"yyyy")</f>
        <v>2019</v>
      </c>
      <c r="D657" s="3">
        <v>43728</v>
      </c>
      <c r="E657" s="2" t="s">
        <v>2961</v>
      </c>
      <c r="F657" t="s">
        <v>4278</v>
      </c>
      <c r="G657" s="2">
        <v>2</v>
      </c>
      <c r="H657" s="2" t="str">
        <f>_xlfn.XLOOKUP(E657,'Customer Data'!$A$1:$A$1001,'Customer Data'!$B$1:$B$1001,,0)</f>
        <v>Maxim McParland</v>
      </c>
      <c r="I657" s="2" t="str">
        <f>IF(_xlfn.XLOOKUP(E657,'Customer Data'!$A$1:$A$1001,'Customer Data'!$C$1:$C$1001,,0)=0,"",_xlfn.XLOOKUP(E657,'Customer Data'!$A$1:$A$1001,'Customer Data'!$C$1:$C$1001,,0))</f>
        <v>mmcparlandi7@w3.org</v>
      </c>
      <c r="J657" s="2" t="str">
        <f>_xlfn.XLOOKUP(E657,'Customer Data'!$A$1:$A$1001,'Customer Data'!$F$1:$F$1001,,0)</f>
        <v>China</v>
      </c>
      <c r="K657" t="str">
        <f>INDEX('Product Data'!$A$1:$G$49,MATCH('Order Data'!$F657,'Product Data'!$A$1:$A$49,0),MATCH('Order Data'!K$1,'Product Data'!$A$1:$G$1,0))</f>
        <v>Rob</v>
      </c>
      <c r="L657" t="str">
        <f>INDEX('Product Data'!$A$1:$G$49,MATCH('Order Data'!$F657,'Product Data'!$A$1:$A$49,0),MATCH('Order Data'!L$1,'Product Data'!$A$1:$G$1,0))</f>
        <v>M</v>
      </c>
      <c r="M657" s="4">
        <f>INDEX('Product Data'!$A$1:$G$49,MATCH('Order Data'!$F657,'Product Data'!$A$1:$A$49,0),MATCH('Order Data'!M$1,'Product Data'!$A$1:$G$1,0))</f>
        <v>2.5</v>
      </c>
      <c r="N657" s="5">
        <f>INDEX('Product Data'!$A$1:$G$49,MATCH('Order Data'!$F657,'Product Data'!$A$1:$A$49,0),MATCH('Order Data'!N$1,'Product Data'!$A$1:$G$1,0))</f>
        <v>22.884999999999998</v>
      </c>
      <c r="O657" s="5">
        <f t="shared" si="30"/>
        <v>45.769999999999996</v>
      </c>
      <c r="P657" t="str">
        <f t="shared" si="31"/>
        <v>Robusta</v>
      </c>
      <c r="Q657" t="str">
        <f t="shared" si="32"/>
        <v>Medium</v>
      </c>
      <c r="R657" t="str">
        <f>_xlfn.XLOOKUP(tbl_orders[[#This Row],[Customer ID]],'Customer Data'!$A$1:$A$1001,'Customer Data'!$H$1:$H$1001,,0)</f>
        <v>Yes</v>
      </c>
    </row>
    <row r="658" spans="1:18" x14ac:dyDescent="0.2">
      <c r="A658" s="2" t="s">
        <v>2964</v>
      </c>
      <c r="B658" s="2" t="str">
        <f>TEXT(tbl_orders[[#This Row],[Order Date]],"mmm")</f>
        <v>Oct</v>
      </c>
      <c r="C658" s="2" t="str">
        <f>TEXT(tbl_orders[[#This Row],[Order Date]],"yyyy")</f>
        <v>2021</v>
      </c>
      <c r="D658" s="3">
        <v>44485</v>
      </c>
      <c r="E658" s="2" t="s">
        <v>2965</v>
      </c>
      <c r="F658" t="s">
        <v>4270</v>
      </c>
      <c r="G658" s="2">
        <v>4</v>
      </c>
      <c r="H658" s="2" t="str">
        <f>_xlfn.XLOOKUP(E658,'Customer Data'!$A$1:$A$1001,'Customer Data'!$B$1:$B$1001,,0)</f>
        <v>Sylas Jennaroy</v>
      </c>
      <c r="I658" s="2" t="str">
        <f>IF(_xlfn.XLOOKUP(E658,'Customer Data'!$A$1:$A$1001,'Customer Data'!$C$1:$C$1001,,0)=0,"",_xlfn.XLOOKUP(E658,'Customer Data'!$A$1:$A$1001,'Customer Data'!$C$1:$C$1001,,0))</f>
        <v>sjennaroyi8@purevolume.com</v>
      </c>
      <c r="J658" s="2" t="str">
        <f>_xlfn.XLOOKUP(E658,'Customer Data'!$A$1:$A$1001,'Customer Data'!$F$1:$F$1001,,0)</f>
        <v>Brazil</v>
      </c>
      <c r="K658" t="str">
        <f>INDEX('Product Data'!$A$1:$G$49,MATCH('Order Data'!$F658,'Product Data'!$A$1:$A$49,0),MATCH('Order Data'!K$1,'Product Data'!$A$1:$G$1,0))</f>
        <v>Lib</v>
      </c>
      <c r="L658" t="str">
        <f>INDEX('Product Data'!$A$1:$G$49,MATCH('Order Data'!$F658,'Product Data'!$A$1:$A$49,0),MATCH('Order Data'!L$1,'Product Data'!$A$1:$G$1,0))</f>
        <v>D</v>
      </c>
      <c r="M658" s="4">
        <f>INDEX('Product Data'!$A$1:$G$49,MATCH('Order Data'!$F658,'Product Data'!$A$1:$A$49,0),MATCH('Order Data'!M$1,'Product Data'!$A$1:$G$1,0))</f>
        <v>1</v>
      </c>
      <c r="N658" s="5">
        <f>INDEX('Product Data'!$A$1:$G$49,MATCH('Order Data'!$F658,'Product Data'!$A$1:$A$49,0),MATCH('Order Data'!N$1,'Product Data'!$A$1:$G$1,0))</f>
        <v>12.95</v>
      </c>
      <c r="O658" s="5">
        <f t="shared" si="30"/>
        <v>51.8</v>
      </c>
      <c r="P658" t="str">
        <f t="shared" si="31"/>
        <v>Liberica</v>
      </c>
      <c r="Q658" t="str">
        <f t="shared" si="32"/>
        <v>Dark</v>
      </c>
      <c r="R658" t="str">
        <f>_xlfn.XLOOKUP(tbl_orders[[#This Row],[Customer ID]],'Customer Data'!$A$1:$A$1001,'Customer Data'!$H$1:$H$1001,,0)</f>
        <v>No</v>
      </c>
    </row>
    <row r="659" spans="1:18" x14ac:dyDescent="0.2">
      <c r="A659" s="2" t="s">
        <v>2968</v>
      </c>
      <c r="B659" s="2" t="str">
        <f>TEXT(tbl_orders[[#This Row],[Order Date]],"mmm")</f>
        <v>Jan</v>
      </c>
      <c r="C659" s="2" t="str">
        <f>TEXT(tbl_orders[[#This Row],[Order Date]],"yyyy")</f>
        <v>2020</v>
      </c>
      <c r="D659" s="3">
        <v>43831</v>
      </c>
      <c r="E659" s="2" t="s">
        <v>2969</v>
      </c>
      <c r="F659" t="s">
        <v>4284</v>
      </c>
      <c r="G659" s="2">
        <v>2</v>
      </c>
      <c r="H659" s="2" t="str">
        <f>_xlfn.XLOOKUP(E659,'Customer Data'!$A$1:$A$1001,'Customer Data'!$B$1:$B$1001,,0)</f>
        <v>Wren Place</v>
      </c>
      <c r="I659" s="2" t="str">
        <f>IF(_xlfn.XLOOKUP(E659,'Customer Data'!$A$1:$A$1001,'Customer Data'!$C$1:$C$1001,,0)=0,"",_xlfn.XLOOKUP(E659,'Customer Data'!$A$1:$A$1001,'Customer Data'!$C$1:$C$1001,,0))</f>
        <v>wplacei9@wsj.com</v>
      </c>
      <c r="J659" s="2" t="str">
        <f>_xlfn.XLOOKUP(E659,'Customer Data'!$A$1:$A$1001,'Customer Data'!$F$1:$F$1001,,0)</f>
        <v>United States</v>
      </c>
      <c r="K659" t="str">
        <f>INDEX('Product Data'!$A$1:$G$49,MATCH('Order Data'!$F659,'Product Data'!$A$1:$A$49,0),MATCH('Order Data'!K$1,'Product Data'!$A$1:$G$1,0))</f>
        <v>Ara</v>
      </c>
      <c r="L659" t="str">
        <f>INDEX('Product Data'!$A$1:$G$49,MATCH('Order Data'!$F659,'Product Data'!$A$1:$A$49,0),MATCH('Order Data'!L$1,'Product Data'!$A$1:$G$1,0))</f>
        <v>M</v>
      </c>
      <c r="M659" s="4">
        <f>INDEX('Product Data'!$A$1:$G$49,MATCH('Order Data'!$F659,'Product Data'!$A$1:$A$49,0),MATCH('Order Data'!M$1,'Product Data'!$A$1:$G$1,0))</f>
        <v>0.5</v>
      </c>
      <c r="N659" s="5">
        <f>INDEX('Product Data'!$A$1:$G$49,MATCH('Order Data'!$F659,'Product Data'!$A$1:$A$49,0),MATCH('Order Data'!N$1,'Product Data'!$A$1:$G$1,0))</f>
        <v>6.75</v>
      </c>
      <c r="O659" s="5">
        <f t="shared" si="30"/>
        <v>13.5</v>
      </c>
      <c r="P659" t="str">
        <f t="shared" si="31"/>
        <v>Arabica</v>
      </c>
      <c r="Q659" t="str">
        <f t="shared" si="32"/>
        <v>Medium</v>
      </c>
      <c r="R659" t="str">
        <f>_xlfn.XLOOKUP(tbl_orders[[#This Row],[Customer ID]],'Customer Data'!$A$1:$A$1001,'Customer Data'!$H$1:$H$1001,,0)</f>
        <v>Yes</v>
      </c>
    </row>
    <row r="660" spans="1:18" x14ac:dyDescent="0.2">
      <c r="A660" s="2" t="s">
        <v>2972</v>
      </c>
      <c r="B660" s="2" t="str">
        <f>TEXT(tbl_orders[[#This Row],[Order Date]],"mmm")</f>
        <v>Mar</v>
      </c>
      <c r="C660" s="2" t="str">
        <f>TEXT(tbl_orders[[#This Row],[Order Date]],"yyyy")</f>
        <v>2022</v>
      </c>
      <c r="D660" s="3">
        <v>44630</v>
      </c>
      <c r="E660" s="2" t="s">
        <v>3011</v>
      </c>
      <c r="F660" t="s">
        <v>4266</v>
      </c>
      <c r="G660" s="2">
        <v>2</v>
      </c>
      <c r="H660" s="2" t="str">
        <f>_xlfn.XLOOKUP(E660,'Customer Data'!$A$1:$A$1001,'Customer Data'!$B$1:$B$1001,,0)</f>
        <v>Janella Millett</v>
      </c>
      <c r="I660" s="2" t="str">
        <f>IF(_xlfn.XLOOKUP(E660,'Customer Data'!$A$1:$A$1001,'Customer Data'!$C$1:$C$1001,,0)=0,"",_xlfn.XLOOKUP(E660,'Customer Data'!$A$1:$A$1001,'Customer Data'!$C$1:$C$1001,,0))</f>
        <v>jmillettik@addtoany.com</v>
      </c>
      <c r="J660" s="2" t="str">
        <f>_xlfn.XLOOKUP(E660,'Customer Data'!$A$1:$A$1001,'Customer Data'!$F$1:$F$1001,,0)</f>
        <v>China</v>
      </c>
      <c r="K660" t="str">
        <f>INDEX('Product Data'!$A$1:$G$49,MATCH('Order Data'!$F660,'Product Data'!$A$1:$A$49,0),MATCH('Order Data'!K$1,'Product Data'!$A$1:$G$1,0))</f>
        <v>Exc</v>
      </c>
      <c r="L660" t="str">
        <f>INDEX('Product Data'!$A$1:$G$49,MATCH('Order Data'!$F660,'Product Data'!$A$1:$A$49,0),MATCH('Order Data'!L$1,'Product Data'!$A$1:$G$1,0))</f>
        <v>M</v>
      </c>
      <c r="M660" s="4">
        <f>INDEX('Product Data'!$A$1:$G$49,MATCH('Order Data'!$F660,'Product Data'!$A$1:$A$49,0),MATCH('Order Data'!M$1,'Product Data'!$A$1:$G$1,0))</f>
        <v>0.5</v>
      </c>
      <c r="N660" s="5">
        <f>INDEX('Product Data'!$A$1:$G$49,MATCH('Order Data'!$F660,'Product Data'!$A$1:$A$49,0),MATCH('Order Data'!N$1,'Product Data'!$A$1:$G$1,0))</f>
        <v>8.25</v>
      </c>
      <c r="O660" s="5">
        <f t="shared" si="30"/>
        <v>16.5</v>
      </c>
      <c r="P660" t="str">
        <f t="shared" si="31"/>
        <v>Excelsa</v>
      </c>
      <c r="Q660" t="str">
        <f t="shared" si="32"/>
        <v>Medium</v>
      </c>
      <c r="R660" t="str">
        <f>_xlfn.XLOOKUP(tbl_orders[[#This Row],[Customer ID]],'Customer Data'!$A$1:$A$1001,'Customer Data'!$H$1:$H$1001,,0)</f>
        <v>Yes</v>
      </c>
    </row>
    <row r="661" spans="1:18" x14ac:dyDescent="0.2">
      <c r="A661" s="2" t="s">
        <v>2975</v>
      </c>
      <c r="B661" s="2" t="str">
        <f>TEXT(tbl_orders[[#This Row],[Order Date]],"mmm")</f>
        <v>May</v>
      </c>
      <c r="C661" s="2" t="str">
        <f>TEXT(tbl_orders[[#This Row],[Order Date]],"yyyy")</f>
        <v>2022</v>
      </c>
      <c r="D661" s="3">
        <v>44693</v>
      </c>
      <c r="E661" s="2" t="s">
        <v>2976</v>
      </c>
      <c r="F661" t="s">
        <v>4295</v>
      </c>
      <c r="G661" s="2">
        <v>2</v>
      </c>
      <c r="H661" s="2" t="str">
        <f>_xlfn.XLOOKUP(E661,'Customer Data'!$A$1:$A$1001,'Customer Data'!$B$1:$B$1001,,0)</f>
        <v>Dollie Gadsden</v>
      </c>
      <c r="I661" s="2" t="str">
        <f>IF(_xlfn.XLOOKUP(E661,'Customer Data'!$A$1:$A$1001,'Customer Data'!$C$1:$C$1001,,0)=0,"",_xlfn.XLOOKUP(E661,'Customer Data'!$A$1:$A$1001,'Customer Data'!$C$1:$C$1001,,0))</f>
        <v>dgadsdenib@google.com.hk</v>
      </c>
      <c r="J661" s="2" t="str">
        <f>_xlfn.XLOOKUP(E661,'Customer Data'!$A$1:$A$1001,'Customer Data'!$F$1:$F$1001,,0)</f>
        <v>Brazil</v>
      </c>
      <c r="K661" t="str">
        <f>INDEX('Product Data'!$A$1:$G$49,MATCH('Order Data'!$F661,'Product Data'!$A$1:$A$49,0),MATCH('Order Data'!K$1,'Product Data'!$A$1:$G$1,0))</f>
        <v>Ara</v>
      </c>
      <c r="L661" t="str">
        <f>INDEX('Product Data'!$A$1:$G$49,MATCH('Order Data'!$F661,'Product Data'!$A$1:$A$49,0),MATCH('Order Data'!L$1,'Product Data'!$A$1:$G$1,0))</f>
        <v>D</v>
      </c>
      <c r="M661" s="4">
        <f>INDEX('Product Data'!$A$1:$G$49,MATCH('Order Data'!$F661,'Product Data'!$A$1:$A$49,0),MATCH('Order Data'!M$1,'Product Data'!$A$1:$G$1,0))</f>
        <v>2.5</v>
      </c>
      <c r="N661" s="5">
        <f>INDEX('Product Data'!$A$1:$G$49,MATCH('Order Data'!$F661,'Product Data'!$A$1:$A$49,0),MATCH('Order Data'!N$1,'Product Data'!$A$1:$G$1,0))</f>
        <v>22.884999999999998</v>
      </c>
      <c r="O661" s="5">
        <f t="shared" si="30"/>
        <v>45.769999999999996</v>
      </c>
      <c r="P661" t="str">
        <f t="shared" si="31"/>
        <v>Arabica</v>
      </c>
      <c r="Q661" t="str">
        <f t="shared" si="32"/>
        <v>Dark</v>
      </c>
      <c r="R661" t="str">
        <f>_xlfn.XLOOKUP(tbl_orders[[#This Row],[Customer ID]],'Customer Data'!$A$1:$A$1001,'Customer Data'!$H$1:$H$1001,,0)</f>
        <v>Yes</v>
      </c>
    </row>
    <row r="662" spans="1:18" x14ac:dyDescent="0.2">
      <c r="A662" s="2" t="s">
        <v>2979</v>
      </c>
      <c r="B662" s="2" t="str">
        <f>TEXT(tbl_orders[[#This Row],[Order Date]],"mmm")</f>
        <v>Sep</v>
      </c>
      <c r="C662" s="2" t="str">
        <f>TEXT(tbl_orders[[#This Row],[Order Date]],"yyyy")</f>
        <v>2020</v>
      </c>
      <c r="D662" s="3">
        <v>44084</v>
      </c>
      <c r="E662" s="2" t="s">
        <v>2980</v>
      </c>
      <c r="F662" t="s">
        <v>4303</v>
      </c>
      <c r="G662" s="2">
        <v>6</v>
      </c>
      <c r="H662" s="2" t="str">
        <f>_xlfn.XLOOKUP(E662,'Customer Data'!$A$1:$A$1001,'Customer Data'!$B$1:$B$1001,,0)</f>
        <v>Val Wakelin</v>
      </c>
      <c r="I662" s="2" t="str">
        <f>IF(_xlfn.XLOOKUP(E662,'Customer Data'!$A$1:$A$1001,'Customer Data'!$C$1:$C$1001,,0)=0,"",_xlfn.XLOOKUP(E662,'Customer Data'!$A$1:$A$1001,'Customer Data'!$C$1:$C$1001,,0))</f>
        <v>vwakelinic@unesco.org</v>
      </c>
      <c r="J662" s="2" t="str">
        <f>_xlfn.XLOOKUP(E662,'Customer Data'!$A$1:$A$1001,'Customer Data'!$F$1:$F$1001,,0)</f>
        <v>United States</v>
      </c>
      <c r="K662" t="str">
        <f>INDEX('Product Data'!$A$1:$G$49,MATCH('Order Data'!$F662,'Product Data'!$A$1:$A$49,0),MATCH('Order Data'!K$1,'Product Data'!$A$1:$G$1,0))</f>
        <v>Exc</v>
      </c>
      <c r="L662" t="str">
        <f>INDEX('Product Data'!$A$1:$G$49,MATCH('Order Data'!$F662,'Product Data'!$A$1:$A$49,0),MATCH('Order Data'!L$1,'Product Data'!$A$1:$G$1,0))</f>
        <v>L</v>
      </c>
      <c r="M662" s="4">
        <f>INDEX('Product Data'!$A$1:$G$49,MATCH('Order Data'!$F662,'Product Data'!$A$1:$A$49,0),MATCH('Order Data'!M$1,'Product Data'!$A$1:$G$1,0))</f>
        <v>0.5</v>
      </c>
      <c r="N662" s="5">
        <f>INDEX('Product Data'!$A$1:$G$49,MATCH('Order Data'!$F662,'Product Data'!$A$1:$A$49,0),MATCH('Order Data'!N$1,'Product Data'!$A$1:$G$1,0))</f>
        <v>8.91</v>
      </c>
      <c r="O662" s="5">
        <f t="shared" si="30"/>
        <v>53.46</v>
      </c>
      <c r="P662" t="str">
        <f t="shared" si="31"/>
        <v>Excelsa</v>
      </c>
      <c r="Q662" t="str">
        <f t="shared" si="32"/>
        <v>Light</v>
      </c>
      <c r="R662" t="str">
        <f>_xlfn.XLOOKUP(tbl_orders[[#This Row],[Customer ID]],'Customer Data'!$A$1:$A$1001,'Customer Data'!$H$1:$H$1001,,0)</f>
        <v>No</v>
      </c>
    </row>
    <row r="663" spans="1:18" x14ac:dyDescent="0.2">
      <c r="A663" s="2" t="s">
        <v>2983</v>
      </c>
      <c r="B663" s="2" t="str">
        <f>TEXT(tbl_orders[[#This Row],[Order Date]],"mmm")</f>
        <v>Oct</v>
      </c>
      <c r="C663" s="2" t="str">
        <f>TEXT(tbl_orders[[#This Row],[Order Date]],"yyyy")</f>
        <v>2021</v>
      </c>
      <c r="D663" s="3">
        <v>44485</v>
      </c>
      <c r="E663" s="2" t="s">
        <v>2984</v>
      </c>
      <c r="F663" t="s">
        <v>4279</v>
      </c>
      <c r="G663" s="2">
        <v>6</v>
      </c>
      <c r="H663" s="2" t="str">
        <f>_xlfn.XLOOKUP(E663,'Customer Data'!$A$1:$A$1001,'Customer Data'!$B$1:$B$1001,,0)</f>
        <v>Annie Campsall</v>
      </c>
      <c r="I663" s="2" t="str">
        <f>IF(_xlfn.XLOOKUP(E663,'Customer Data'!$A$1:$A$1001,'Customer Data'!$C$1:$C$1001,,0)=0,"",_xlfn.XLOOKUP(E663,'Customer Data'!$A$1:$A$1001,'Customer Data'!$C$1:$C$1001,,0))</f>
        <v>acampsallid@zimbio.com</v>
      </c>
      <c r="J663" s="2" t="str">
        <f>_xlfn.XLOOKUP(E663,'Customer Data'!$A$1:$A$1001,'Customer Data'!$F$1:$F$1001,,0)</f>
        <v>United States</v>
      </c>
      <c r="K663" t="str">
        <f>INDEX('Product Data'!$A$1:$G$49,MATCH('Order Data'!$F663,'Product Data'!$A$1:$A$49,0),MATCH('Order Data'!K$1,'Product Data'!$A$1:$G$1,0))</f>
        <v>Ara</v>
      </c>
      <c r="L663" t="str">
        <f>INDEX('Product Data'!$A$1:$G$49,MATCH('Order Data'!$F663,'Product Data'!$A$1:$A$49,0),MATCH('Order Data'!L$1,'Product Data'!$A$1:$G$1,0))</f>
        <v>M</v>
      </c>
      <c r="M663" s="4">
        <f>INDEX('Product Data'!$A$1:$G$49,MATCH('Order Data'!$F663,'Product Data'!$A$1:$A$49,0),MATCH('Order Data'!M$1,'Product Data'!$A$1:$G$1,0))</f>
        <v>0.2</v>
      </c>
      <c r="N663" s="5">
        <f>INDEX('Product Data'!$A$1:$G$49,MATCH('Order Data'!$F663,'Product Data'!$A$1:$A$49,0),MATCH('Order Data'!N$1,'Product Data'!$A$1:$G$1,0))</f>
        <v>3.375</v>
      </c>
      <c r="O663" s="5">
        <f t="shared" si="30"/>
        <v>20.25</v>
      </c>
      <c r="P663" t="str">
        <f t="shared" si="31"/>
        <v>Arabica</v>
      </c>
      <c r="Q663" t="str">
        <f t="shared" si="32"/>
        <v>Medium</v>
      </c>
      <c r="R663" t="str">
        <f>_xlfn.XLOOKUP(tbl_orders[[#This Row],[Customer ID]],'Customer Data'!$A$1:$A$1001,'Customer Data'!$H$1:$H$1001,,0)</f>
        <v>Yes</v>
      </c>
    </row>
    <row r="664" spans="1:18" x14ac:dyDescent="0.2">
      <c r="A664" s="2" t="s">
        <v>2987</v>
      </c>
      <c r="B664" s="2" t="str">
        <f>TEXT(tbl_orders[[#This Row],[Order Date]],"mmm")</f>
        <v>Jun</v>
      </c>
      <c r="C664" s="2" t="str">
        <f>TEXT(tbl_orders[[#This Row],[Order Date]],"yyyy")</f>
        <v>2021</v>
      </c>
      <c r="D664" s="3">
        <v>44364</v>
      </c>
      <c r="E664" s="2" t="s">
        <v>2988</v>
      </c>
      <c r="F664" t="s">
        <v>4292</v>
      </c>
      <c r="G664" s="2">
        <v>5</v>
      </c>
      <c r="H664" s="2" t="str">
        <f>_xlfn.XLOOKUP(E664,'Customer Data'!$A$1:$A$1001,'Customer Data'!$B$1:$B$1001,,0)</f>
        <v>Shermy Moseby</v>
      </c>
      <c r="I664" s="2" t="str">
        <f>IF(_xlfn.XLOOKUP(E664,'Customer Data'!$A$1:$A$1001,'Customer Data'!$C$1:$C$1001,,0)=0,"",_xlfn.XLOOKUP(E664,'Customer Data'!$A$1:$A$1001,'Customer Data'!$C$1:$C$1001,,0))</f>
        <v>smosebyie@stanford.edu</v>
      </c>
      <c r="J664" s="2" t="str">
        <f>_xlfn.XLOOKUP(E664,'Customer Data'!$A$1:$A$1001,'Customer Data'!$F$1:$F$1001,,0)</f>
        <v>China</v>
      </c>
      <c r="K664" t="str">
        <f>INDEX('Product Data'!$A$1:$G$49,MATCH('Order Data'!$F664,'Product Data'!$A$1:$A$49,0),MATCH('Order Data'!K$1,'Product Data'!$A$1:$G$1,0))</f>
        <v>Lib</v>
      </c>
      <c r="L664" t="str">
        <f>INDEX('Product Data'!$A$1:$G$49,MATCH('Order Data'!$F664,'Product Data'!$A$1:$A$49,0),MATCH('Order Data'!L$1,'Product Data'!$A$1:$G$1,0))</f>
        <v>D</v>
      </c>
      <c r="M664" s="4">
        <f>INDEX('Product Data'!$A$1:$G$49,MATCH('Order Data'!$F664,'Product Data'!$A$1:$A$49,0),MATCH('Order Data'!M$1,'Product Data'!$A$1:$G$1,0))</f>
        <v>2.5</v>
      </c>
      <c r="N664" s="5">
        <f>INDEX('Product Data'!$A$1:$G$49,MATCH('Order Data'!$F664,'Product Data'!$A$1:$A$49,0),MATCH('Order Data'!N$1,'Product Data'!$A$1:$G$1,0))</f>
        <v>29.784999999999997</v>
      </c>
      <c r="O664" s="5">
        <f t="shared" si="30"/>
        <v>148.92499999999998</v>
      </c>
      <c r="P664" t="str">
        <f t="shared" si="31"/>
        <v>Liberica</v>
      </c>
      <c r="Q664" t="str">
        <f t="shared" si="32"/>
        <v>Dark</v>
      </c>
      <c r="R664" t="str">
        <f>_xlfn.XLOOKUP(tbl_orders[[#This Row],[Customer ID]],'Customer Data'!$A$1:$A$1001,'Customer Data'!$H$1:$H$1001,,0)</f>
        <v>No</v>
      </c>
    </row>
    <row r="665" spans="1:18" x14ac:dyDescent="0.2">
      <c r="A665" s="2" t="s">
        <v>2991</v>
      </c>
      <c r="B665" s="2" t="str">
        <f>TEXT(tbl_orders[[#This Row],[Order Date]],"mmm")</f>
        <v>Mar</v>
      </c>
      <c r="C665" s="2" t="str">
        <f>TEXT(tbl_orders[[#This Row],[Order Date]],"yyyy")</f>
        <v>2019</v>
      </c>
      <c r="D665" s="3">
        <v>43554</v>
      </c>
      <c r="E665" s="2" t="s">
        <v>2992</v>
      </c>
      <c r="F665" t="s">
        <v>4282</v>
      </c>
      <c r="G665" s="2">
        <v>6</v>
      </c>
      <c r="H665" s="2" t="str">
        <f>_xlfn.XLOOKUP(E665,'Customer Data'!$A$1:$A$1001,'Customer Data'!$B$1:$B$1001,,0)</f>
        <v>Corrie Wass</v>
      </c>
      <c r="I665" s="2" t="str">
        <f>IF(_xlfn.XLOOKUP(E665,'Customer Data'!$A$1:$A$1001,'Customer Data'!$C$1:$C$1001,,0)=0,"",_xlfn.XLOOKUP(E665,'Customer Data'!$A$1:$A$1001,'Customer Data'!$C$1:$C$1001,,0))</f>
        <v>cwassif@prweb.com</v>
      </c>
      <c r="J665" s="2" t="str">
        <f>_xlfn.XLOOKUP(E665,'Customer Data'!$A$1:$A$1001,'Customer Data'!$F$1:$F$1001,,0)</f>
        <v>China</v>
      </c>
      <c r="K665" t="str">
        <f>INDEX('Product Data'!$A$1:$G$49,MATCH('Order Data'!$F665,'Product Data'!$A$1:$A$49,0),MATCH('Order Data'!K$1,'Product Data'!$A$1:$G$1,0))</f>
        <v>Ara</v>
      </c>
      <c r="L665" t="str">
        <f>INDEX('Product Data'!$A$1:$G$49,MATCH('Order Data'!$F665,'Product Data'!$A$1:$A$49,0),MATCH('Order Data'!L$1,'Product Data'!$A$1:$G$1,0))</f>
        <v>M</v>
      </c>
      <c r="M665" s="4">
        <f>INDEX('Product Data'!$A$1:$G$49,MATCH('Order Data'!$F665,'Product Data'!$A$1:$A$49,0),MATCH('Order Data'!M$1,'Product Data'!$A$1:$G$1,0))</f>
        <v>1</v>
      </c>
      <c r="N665" s="5">
        <f>INDEX('Product Data'!$A$1:$G$49,MATCH('Order Data'!$F665,'Product Data'!$A$1:$A$49,0),MATCH('Order Data'!N$1,'Product Data'!$A$1:$G$1,0))</f>
        <v>11.25</v>
      </c>
      <c r="O665" s="5">
        <f t="shared" si="30"/>
        <v>67.5</v>
      </c>
      <c r="P665" t="str">
        <f t="shared" si="31"/>
        <v>Arabica</v>
      </c>
      <c r="Q665" t="str">
        <f t="shared" si="32"/>
        <v>Medium</v>
      </c>
      <c r="R665" t="str">
        <f>_xlfn.XLOOKUP(tbl_orders[[#This Row],[Customer ID]],'Customer Data'!$A$1:$A$1001,'Customer Data'!$H$1:$H$1001,,0)</f>
        <v>No</v>
      </c>
    </row>
    <row r="666" spans="1:18" x14ac:dyDescent="0.2">
      <c r="A666" s="2" t="s">
        <v>2995</v>
      </c>
      <c r="B666" s="2" t="str">
        <f>TEXT(tbl_orders[[#This Row],[Order Date]],"mmm")</f>
        <v>Dec</v>
      </c>
      <c r="C666" s="2" t="str">
        <f>TEXT(tbl_orders[[#This Row],[Order Date]],"yyyy")</f>
        <v>2021</v>
      </c>
      <c r="D666" s="3">
        <v>44549</v>
      </c>
      <c r="E666" s="2" t="s">
        <v>2996</v>
      </c>
      <c r="F666" t="s">
        <v>4310</v>
      </c>
      <c r="G666" s="2">
        <v>6</v>
      </c>
      <c r="H666" s="2" t="str">
        <f>_xlfn.XLOOKUP(E666,'Customer Data'!$A$1:$A$1001,'Customer Data'!$B$1:$B$1001,,0)</f>
        <v>Ira Sjostrom</v>
      </c>
      <c r="I666" s="2" t="str">
        <f>IF(_xlfn.XLOOKUP(E666,'Customer Data'!$A$1:$A$1001,'Customer Data'!$C$1:$C$1001,,0)=0,"",_xlfn.XLOOKUP(E666,'Customer Data'!$A$1:$A$1001,'Customer Data'!$C$1:$C$1001,,0))</f>
        <v>isjostromig@pbs.org</v>
      </c>
      <c r="J666" s="2" t="str">
        <f>_xlfn.XLOOKUP(E666,'Customer Data'!$A$1:$A$1001,'Customer Data'!$F$1:$F$1001,,0)</f>
        <v>United States</v>
      </c>
      <c r="K666" t="str">
        <f>INDEX('Product Data'!$A$1:$G$49,MATCH('Order Data'!$F666,'Product Data'!$A$1:$A$49,0),MATCH('Order Data'!K$1,'Product Data'!$A$1:$G$1,0))</f>
        <v>Exc</v>
      </c>
      <c r="L666" t="str">
        <f>INDEX('Product Data'!$A$1:$G$49,MATCH('Order Data'!$F666,'Product Data'!$A$1:$A$49,0),MATCH('Order Data'!L$1,'Product Data'!$A$1:$G$1,0))</f>
        <v>D</v>
      </c>
      <c r="M666" s="4">
        <f>INDEX('Product Data'!$A$1:$G$49,MATCH('Order Data'!$F666,'Product Data'!$A$1:$A$49,0),MATCH('Order Data'!M$1,'Product Data'!$A$1:$G$1,0))</f>
        <v>1</v>
      </c>
      <c r="N666" s="5">
        <f>INDEX('Product Data'!$A$1:$G$49,MATCH('Order Data'!$F666,'Product Data'!$A$1:$A$49,0),MATCH('Order Data'!N$1,'Product Data'!$A$1:$G$1,0))</f>
        <v>12.15</v>
      </c>
      <c r="O666" s="5">
        <f t="shared" si="30"/>
        <v>72.900000000000006</v>
      </c>
      <c r="P666" t="str">
        <f t="shared" si="31"/>
        <v>Excelsa</v>
      </c>
      <c r="Q666" t="str">
        <f t="shared" si="32"/>
        <v>Dark</v>
      </c>
      <c r="R666" t="str">
        <f>_xlfn.XLOOKUP(tbl_orders[[#This Row],[Customer ID]],'Customer Data'!$A$1:$A$1001,'Customer Data'!$H$1:$H$1001,,0)</f>
        <v>No</v>
      </c>
    </row>
    <row r="667" spans="1:18" x14ac:dyDescent="0.2">
      <c r="A667" s="2" t="s">
        <v>2995</v>
      </c>
      <c r="B667" s="2" t="str">
        <f>TEXT(tbl_orders[[#This Row],[Order Date]],"mmm")</f>
        <v>Dec</v>
      </c>
      <c r="C667" s="2" t="str">
        <f>TEXT(tbl_orders[[#This Row],[Order Date]],"yyyy")</f>
        <v>2021</v>
      </c>
      <c r="D667" s="3">
        <v>44549</v>
      </c>
      <c r="E667" s="2" t="s">
        <v>2996</v>
      </c>
      <c r="F667" t="s">
        <v>4277</v>
      </c>
      <c r="G667" s="2">
        <v>2</v>
      </c>
      <c r="H667" s="2" t="str">
        <f>_xlfn.XLOOKUP(E667,'Customer Data'!$A$1:$A$1001,'Customer Data'!$B$1:$B$1001,,0)</f>
        <v>Ira Sjostrom</v>
      </c>
      <c r="I667" s="2" t="str">
        <f>IF(_xlfn.XLOOKUP(E667,'Customer Data'!$A$1:$A$1001,'Customer Data'!$C$1:$C$1001,,0)=0,"",_xlfn.XLOOKUP(E667,'Customer Data'!$A$1:$A$1001,'Customer Data'!$C$1:$C$1001,,0))</f>
        <v>isjostromig@pbs.org</v>
      </c>
      <c r="J667" s="2" t="str">
        <f>_xlfn.XLOOKUP(E667,'Customer Data'!$A$1:$A$1001,'Customer Data'!$F$1:$F$1001,,0)</f>
        <v>United States</v>
      </c>
      <c r="K667" t="str">
        <f>INDEX('Product Data'!$A$1:$G$49,MATCH('Order Data'!$F667,'Product Data'!$A$1:$A$49,0),MATCH('Order Data'!K$1,'Product Data'!$A$1:$G$1,0))</f>
        <v>Lib</v>
      </c>
      <c r="L667" t="str">
        <f>INDEX('Product Data'!$A$1:$G$49,MATCH('Order Data'!$F667,'Product Data'!$A$1:$A$49,0),MATCH('Order Data'!L$1,'Product Data'!$A$1:$G$1,0))</f>
        <v>D</v>
      </c>
      <c r="M667" s="4">
        <f>INDEX('Product Data'!$A$1:$G$49,MATCH('Order Data'!$F667,'Product Data'!$A$1:$A$49,0),MATCH('Order Data'!M$1,'Product Data'!$A$1:$G$1,0))</f>
        <v>0.2</v>
      </c>
      <c r="N667" s="5">
        <f>INDEX('Product Data'!$A$1:$G$49,MATCH('Order Data'!$F667,'Product Data'!$A$1:$A$49,0),MATCH('Order Data'!N$1,'Product Data'!$A$1:$G$1,0))</f>
        <v>3.8849999999999998</v>
      </c>
      <c r="O667" s="5">
        <f t="shared" si="30"/>
        <v>7.77</v>
      </c>
      <c r="P667" t="str">
        <f t="shared" si="31"/>
        <v>Liberica</v>
      </c>
      <c r="Q667" t="str">
        <f t="shared" si="32"/>
        <v>Dark</v>
      </c>
      <c r="R667" t="str">
        <f>_xlfn.XLOOKUP(tbl_orders[[#This Row],[Customer ID]],'Customer Data'!$A$1:$A$1001,'Customer Data'!$H$1:$H$1001,,0)</f>
        <v>No</v>
      </c>
    </row>
    <row r="668" spans="1:18" x14ac:dyDescent="0.2">
      <c r="A668" s="2" t="s">
        <v>3002</v>
      </c>
      <c r="B668" s="2" t="str">
        <f>TEXT(tbl_orders[[#This Row],[Order Date]],"mmm")</f>
        <v>Jun</v>
      </c>
      <c r="C668" s="2" t="str">
        <f>TEXT(tbl_orders[[#This Row],[Order Date]],"yyyy")</f>
        <v>2020</v>
      </c>
      <c r="D668" s="3">
        <v>43987</v>
      </c>
      <c r="E668" s="2" t="s">
        <v>3003</v>
      </c>
      <c r="F668" t="s">
        <v>4295</v>
      </c>
      <c r="G668" s="2">
        <v>4</v>
      </c>
      <c r="H668" s="2" t="str">
        <f>_xlfn.XLOOKUP(E668,'Customer Data'!$A$1:$A$1001,'Customer Data'!$B$1:$B$1001,,0)</f>
        <v>Jermaine Branchett</v>
      </c>
      <c r="I668" s="2" t="str">
        <f>IF(_xlfn.XLOOKUP(E668,'Customer Data'!$A$1:$A$1001,'Customer Data'!$C$1:$C$1001,,0)=0,"",_xlfn.XLOOKUP(E668,'Customer Data'!$A$1:$A$1001,'Customer Data'!$C$1:$C$1001,,0))</f>
        <v>jbranchettii@bravesites.com</v>
      </c>
      <c r="J668" s="2" t="str">
        <f>_xlfn.XLOOKUP(E668,'Customer Data'!$A$1:$A$1001,'Customer Data'!$F$1:$F$1001,,0)</f>
        <v>United States</v>
      </c>
      <c r="K668" t="str">
        <f>INDEX('Product Data'!$A$1:$G$49,MATCH('Order Data'!$F668,'Product Data'!$A$1:$A$49,0),MATCH('Order Data'!K$1,'Product Data'!$A$1:$G$1,0))</f>
        <v>Ara</v>
      </c>
      <c r="L668" t="str">
        <f>INDEX('Product Data'!$A$1:$G$49,MATCH('Order Data'!$F668,'Product Data'!$A$1:$A$49,0),MATCH('Order Data'!L$1,'Product Data'!$A$1:$G$1,0))</f>
        <v>D</v>
      </c>
      <c r="M668" s="4">
        <f>INDEX('Product Data'!$A$1:$G$49,MATCH('Order Data'!$F668,'Product Data'!$A$1:$A$49,0),MATCH('Order Data'!M$1,'Product Data'!$A$1:$G$1,0))</f>
        <v>2.5</v>
      </c>
      <c r="N668" s="5">
        <f>INDEX('Product Data'!$A$1:$G$49,MATCH('Order Data'!$F668,'Product Data'!$A$1:$A$49,0),MATCH('Order Data'!N$1,'Product Data'!$A$1:$G$1,0))</f>
        <v>22.884999999999998</v>
      </c>
      <c r="O668" s="5">
        <f t="shared" si="30"/>
        <v>91.539999999999992</v>
      </c>
      <c r="P668" t="str">
        <f t="shared" si="31"/>
        <v>Arabica</v>
      </c>
      <c r="Q668" t="str">
        <f t="shared" si="32"/>
        <v>Dark</v>
      </c>
      <c r="R668" t="str">
        <f>_xlfn.XLOOKUP(tbl_orders[[#This Row],[Customer ID]],'Customer Data'!$A$1:$A$1001,'Customer Data'!$H$1:$H$1001,,0)</f>
        <v>No</v>
      </c>
    </row>
    <row r="669" spans="1:18" x14ac:dyDescent="0.2">
      <c r="A669" s="2" t="s">
        <v>3006</v>
      </c>
      <c r="B669" s="2" t="str">
        <f>TEXT(tbl_orders[[#This Row],[Order Date]],"mmm")</f>
        <v>Sep</v>
      </c>
      <c r="C669" s="2" t="str">
        <f>TEXT(tbl_orders[[#This Row],[Order Date]],"yyyy")</f>
        <v>2021</v>
      </c>
      <c r="D669" s="3">
        <v>44451</v>
      </c>
      <c r="E669" s="2" t="s">
        <v>3007</v>
      </c>
      <c r="F669" t="s">
        <v>4274</v>
      </c>
      <c r="G669" s="2">
        <v>6</v>
      </c>
      <c r="H669" s="2" t="str">
        <f>_xlfn.XLOOKUP(E669,'Customer Data'!$A$1:$A$1001,'Customer Data'!$B$1:$B$1001,,0)</f>
        <v>Nissie Rudland</v>
      </c>
      <c r="I669" s="2" t="str">
        <f>IF(_xlfn.XLOOKUP(E669,'Customer Data'!$A$1:$A$1001,'Customer Data'!$C$1:$C$1001,,0)=0,"",_xlfn.XLOOKUP(E669,'Customer Data'!$A$1:$A$1001,'Customer Data'!$C$1:$C$1001,,0))</f>
        <v>nrudlandij@blogs.com</v>
      </c>
      <c r="J669" s="2" t="str">
        <f>_xlfn.XLOOKUP(E669,'Customer Data'!$A$1:$A$1001,'Customer Data'!$F$1:$F$1001,,0)</f>
        <v>Brazil</v>
      </c>
      <c r="K669" t="str">
        <f>INDEX('Product Data'!$A$1:$G$49,MATCH('Order Data'!$F669,'Product Data'!$A$1:$A$49,0),MATCH('Order Data'!K$1,'Product Data'!$A$1:$G$1,0))</f>
        <v>Ara</v>
      </c>
      <c r="L669" t="str">
        <f>INDEX('Product Data'!$A$1:$G$49,MATCH('Order Data'!$F669,'Product Data'!$A$1:$A$49,0),MATCH('Order Data'!L$1,'Product Data'!$A$1:$G$1,0))</f>
        <v>D</v>
      </c>
      <c r="M669" s="4">
        <f>INDEX('Product Data'!$A$1:$G$49,MATCH('Order Data'!$F669,'Product Data'!$A$1:$A$49,0),MATCH('Order Data'!M$1,'Product Data'!$A$1:$G$1,0))</f>
        <v>1</v>
      </c>
      <c r="N669" s="5">
        <f>INDEX('Product Data'!$A$1:$G$49,MATCH('Order Data'!$F669,'Product Data'!$A$1:$A$49,0),MATCH('Order Data'!N$1,'Product Data'!$A$1:$G$1,0))</f>
        <v>9.9499999999999993</v>
      </c>
      <c r="O669" s="5">
        <f t="shared" si="30"/>
        <v>59.699999999999996</v>
      </c>
      <c r="P669" t="str">
        <f t="shared" si="31"/>
        <v>Arabica</v>
      </c>
      <c r="Q669" t="str">
        <f t="shared" si="32"/>
        <v>Dark</v>
      </c>
      <c r="R669" t="str">
        <f>_xlfn.XLOOKUP(tbl_orders[[#This Row],[Customer ID]],'Customer Data'!$A$1:$A$1001,'Customer Data'!$H$1:$H$1001,,0)</f>
        <v>No</v>
      </c>
    </row>
    <row r="670" spans="1:18" x14ac:dyDescent="0.2">
      <c r="A670" s="2" t="s">
        <v>3010</v>
      </c>
      <c r="B670" s="2" t="str">
        <f>TEXT(tbl_orders[[#This Row],[Order Date]],"mmm")</f>
        <v>Mar</v>
      </c>
      <c r="C670" s="2" t="str">
        <f>TEXT(tbl_orders[[#This Row],[Order Date]],"yyyy")</f>
        <v>2022</v>
      </c>
      <c r="D670" s="3">
        <v>44636</v>
      </c>
      <c r="E670" s="2" t="s">
        <v>3011</v>
      </c>
      <c r="F670" t="s">
        <v>4269</v>
      </c>
      <c r="G670" s="2">
        <v>2</v>
      </c>
      <c r="H670" s="2" t="str">
        <f>_xlfn.XLOOKUP(E670,'Customer Data'!$A$1:$A$1001,'Customer Data'!$B$1:$B$1001,,0)</f>
        <v>Janella Millett</v>
      </c>
      <c r="I670" s="2" t="str">
        <f>IF(_xlfn.XLOOKUP(E670,'Customer Data'!$A$1:$A$1001,'Customer Data'!$C$1:$C$1001,,0)=0,"",_xlfn.XLOOKUP(E670,'Customer Data'!$A$1:$A$1001,'Customer Data'!$C$1:$C$1001,,0))</f>
        <v>jmillettik@addtoany.com</v>
      </c>
      <c r="J670" s="2" t="str">
        <f>_xlfn.XLOOKUP(E670,'Customer Data'!$A$1:$A$1001,'Customer Data'!$F$1:$F$1001,,0)</f>
        <v>China</v>
      </c>
      <c r="K670" t="str">
        <f>INDEX('Product Data'!$A$1:$G$49,MATCH('Order Data'!$F670,'Product Data'!$A$1:$A$49,0),MATCH('Order Data'!K$1,'Product Data'!$A$1:$G$1,0))</f>
        <v>Rob</v>
      </c>
      <c r="L670" t="str">
        <f>INDEX('Product Data'!$A$1:$G$49,MATCH('Order Data'!$F670,'Product Data'!$A$1:$A$49,0),MATCH('Order Data'!L$1,'Product Data'!$A$1:$G$1,0))</f>
        <v>L</v>
      </c>
      <c r="M670" s="4">
        <f>INDEX('Product Data'!$A$1:$G$49,MATCH('Order Data'!$F670,'Product Data'!$A$1:$A$49,0),MATCH('Order Data'!M$1,'Product Data'!$A$1:$G$1,0))</f>
        <v>2.5</v>
      </c>
      <c r="N670" s="5">
        <f>INDEX('Product Data'!$A$1:$G$49,MATCH('Order Data'!$F670,'Product Data'!$A$1:$A$49,0),MATCH('Order Data'!N$1,'Product Data'!$A$1:$G$1,0))</f>
        <v>27.484999999999996</v>
      </c>
      <c r="O670" s="5">
        <f t="shared" si="30"/>
        <v>54.969999999999992</v>
      </c>
      <c r="P670" t="str">
        <f t="shared" si="31"/>
        <v>Robusta</v>
      </c>
      <c r="Q670" t="str">
        <f t="shared" si="32"/>
        <v>Light</v>
      </c>
      <c r="R670" t="str">
        <f>_xlfn.XLOOKUP(tbl_orders[[#This Row],[Customer ID]],'Customer Data'!$A$1:$A$1001,'Customer Data'!$H$1:$H$1001,,0)</f>
        <v>Yes</v>
      </c>
    </row>
    <row r="671" spans="1:18" x14ac:dyDescent="0.2">
      <c r="A671" s="2" t="s">
        <v>3014</v>
      </c>
      <c r="B671" s="2" t="str">
        <f>TEXT(tbl_orders[[#This Row],[Order Date]],"mmm")</f>
        <v>Dec</v>
      </c>
      <c r="C671" s="2" t="str">
        <f>TEXT(tbl_orders[[#This Row],[Order Date]],"yyyy")</f>
        <v>2021</v>
      </c>
      <c r="D671" s="3">
        <v>44551</v>
      </c>
      <c r="E671" s="2" t="s">
        <v>3015</v>
      </c>
      <c r="F671" t="s">
        <v>4308</v>
      </c>
      <c r="G671" s="2">
        <v>2</v>
      </c>
      <c r="H671" s="2" t="str">
        <f>_xlfn.XLOOKUP(E671,'Customer Data'!$A$1:$A$1001,'Customer Data'!$B$1:$B$1001,,0)</f>
        <v>Ferdie Tourry</v>
      </c>
      <c r="I671" s="2" t="str">
        <f>IF(_xlfn.XLOOKUP(E671,'Customer Data'!$A$1:$A$1001,'Customer Data'!$C$1:$C$1001,,0)=0,"",_xlfn.XLOOKUP(E671,'Customer Data'!$A$1:$A$1001,'Customer Data'!$C$1:$C$1001,,0))</f>
        <v>ftourryil@google.de</v>
      </c>
      <c r="J671" s="2" t="str">
        <f>_xlfn.XLOOKUP(E671,'Customer Data'!$A$1:$A$1001,'Customer Data'!$F$1:$F$1001,,0)</f>
        <v>United States</v>
      </c>
      <c r="K671" t="str">
        <f>INDEX('Product Data'!$A$1:$G$49,MATCH('Order Data'!$F671,'Product Data'!$A$1:$A$49,0),MATCH('Order Data'!K$1,'Product Data'!$A$1:$G$1,0))</f>
        <v>Lib</v>
      </c>
      <c r="L671" t="str">
        <f>INDEX('Product Data'!$A$1:$G$49,MATCH('Order Data'!$F671,'Product Data'!$A$1:$A$49,0),MATCH('Order Data'!L$1,'Product Data'!$A$1:$G$1,0))</f>
        <v>M</v>
      </c>
      <c r="M671" s="4">
        <f>INDEX('Product Data'!$A$1:$G$49,MATCH('Order Data'!$F671,'Product Data'!$A$1:$A$49,0),MATCH('Order Data'!M$1,'Product Data'!$A$1:$G$1,0))</f>
        <v>2.5</v>
      </c>
      <c r="N671" s="5">
        <f>INDEX('Product Data'!$A$1:$G$49,MATCH('Order Data'!$F671,'Product Data'!$A$1:$A$49,0),MATCH('Order Data'!N$1,'Product Data'!$A$1:$G$1,0))</f>
        <v>33.464999999999996</v>
      </c>
      <c r="O671" s="5">
        <f t="shared" si="30"/>
        <v>66.929999999999993</v>
      </c>
      <c r="P671" t="str">
        <f t="shared" si="31"/>
        <v>Liberica</v>
      </c>
      <c r="Q671" t="str">
        <f t="shared" si="32"/>
        <v>Medium</v>
      </c>
      <c r="R671" t="str">
        <f>_xlfn.XLOOKUP(tbl_orders[[#This Row],[Customer ID]],'Customer Data'!$A$1:$A$1001,'Customer Data'!$H$1:$H$1001,,0)</f>
        <v>No</v>
      </c>
    </row>
    <row r="672" spans="1:18" x14ac:dyDescent="0.2">
      <c r="A672" s="2" t="s">
        <v>3018</v>
      </c>
      <c r="B672" s="2" t="str">
        <f>TEXT(tbl_orders[[#This Row],[Order Date]],"mmm")</f>
        <v>May</v>
      </c>
      <c r="C672" s="2" t="str">
        <f>TEXT(tbl_orders[[#This Row],[Order Date]],"yyyy")</f>
        <v>2019</v>
      </c>
      <c r="D672" s="3">
        <v>43606</v>
      </c>
      <c r="E672" s="2" t="s">
        <v>3019</v>
      </c>
      <c r="F672" t="s">
        <v>4286</v>
      </c>
      <c r="G672" s="2">
        <v>3</v>
      </c>
      <c r="H672" s="2" t="str">
        <f>_xlfn.XLOOKUP(E672,'Customer Data'!$A$1:$A$1001,'Customer Data'!$B$1:$B$1001,,0)</f>
        <v>Cecil Weatherall</v>
      </c>
      <c r="I672" s="2" t="str">
        <f>IF(_xlfn.XLOOKUP(E672,'Customer Data'!$A$1:$A$1001,'Customer Data'!$C$1:$C$1001,,0)=0,"",_xlfn.XLOOKUP(E672,'Customer Data'!$A$1:$A$1001,'Customer Data'!$C$1:$C$1001,,0))</f>
        <v>cweatherallim@toplist.cz</v>
      </c>
      <c r="J672" s="2" t="str">
        <f>_xlfn.XLOOKUP(E672,'Customer Data'!$A$1:$A$1001,'Customer Data'!$F$1:$F$1001,,0)</f>
        <v>Brazil</v>
      </c>
      <c r="K672" t="str">
        <f>INDEX('Product Data'!$A$1:$G$49,MATCH('Order Data'!$F672,'Product Data'!$A$1:$A$49,0),MATCH('Order Data'!K$1,'Product Data'!$A$1:$G$1,0))</f>
        <v>Lib</v>
      </c>
      <c r="L672" t="str">
        <f>INDEX('Product Data'!$A$1:$G$49,MATCH('Order Data'!$F672,'Product Data'!$A$1:$A$49,0),MATCH('Order Data'!L$1,'Product Data'!$A$1:$G$1,0))</f>
        <v>M</v>
      </c>
      <c r="M672" s="4">
        <f>INDEX('Product Data'!$A$1:$G$49,MATCH('Order Data'!$F672,'Product Data'!$A$1:$A$49,0),MATCH('Order Data'!M$1,'Product Data'!$A$1:$G$1,0))</f>
        <v>0.2</v>
      </c>
      <c r="N672" s="5">
        <f>INDEX('Product Data'!$A$1:$G$49,MATCH('Order Data'!$F672,'Product Data'!$A$1:$A$49,0),MATCH('Order Data'!N$1,'Product Data'!$A$1:$G$1,0))</f>
        <v>4.3650000000000002</v>
      </c>
      <c r="O672" s="5">
        <f t="shared" si="30"/>
        <v>13.095000000000001</v>
      </c>
      <c r="P672" t="str">
        <f t="shared" si="31"/>
        <v>Liberica</v>
      </c>
      <c r="Q672" t="str">
        <f t="shared" si="32"/>
        <v>Medium</v>
      </c>
      <c r="R672" t="str">
        <f>_xlfn.XLOOKUP(tbl_orders[[#This Row],[Customer ID]],'Customer Data'!$A$1:$A$1001,'Customer Data'!$H$1:$H$1001,,0)</f>
        <v>Yes</v>
      </c>
    </row>
    <row r="673" spans="1:18" x14ac:dyDescent="0.2">
      <c r="A673" s="2" t="s">
        <v>3022</v>
      </c>
      <c r="B673" s="2" t="str">
        <f>TEXT(tbl_orders[[#This Row],[Order Date]],"mmm")</f>
        <v>Oct</v>
      </c>
      <c r="C673" s="2" t="str">
        <f>TEXT(tbl_orders[[#This Row],[Order Date]],"yyyy")</f>
        <v>2021</v>
      </c>
      <c r="D673" s="3">
        <v>44495</v>
      </c>
      <c r="E673" s="2" t="s">
        <v>3023</v>
      </c>
      <c r="F673" t="s">
        <v>4306</v>
      </c>
      <c r="G673" s="2">
        <v>5</v>
      </c>
      <c r="H673" s="2" t="str">
        <f>_xlfn.XLOOKUP(E673,'Customer Data'!$A$1:$A$1001,'Customer Data'!$B$1:$B$1001,,0)</f>
        <v>Gale Heindrick</v>
      </c>
      <c r="I673" s="2" t="str">
        <f>IF(_xlfn.XLOOKUP(E673,'Customer Data'!$A$1:$A$1001,'Customer Data'!$C$1:$C$1001,,0)=0,"",_xlfn.XLOOKUP(E673,'Customer Data'!$A$1:$A$1001,'Customer Data'!$C$1:$C$1001,,0))</f>
        <v>gheindrickin@usda.gov</v>
      </c>
      <c r="J673" s="2" t="str">
        <f>_xlfn.XLOOKUP(E673,'Customer Data'!$A$1:$A$1001,'Customer Data'!$F$1:$F$1001,,0)</f>
        <v>China</v>
      </c>
      <c r="K673" t="str">
        <f>INDEX('Product Data'!$A$1:$G$49,MATCH('Order Data'!$F673,'Product Data'!$A$1:$A$49,0),MATCH('Order Data'!K$1,'Product Data'!$A$1:$G$1,0))</f>
        <v>Rob</v>
      </c>
      <c r="L673" t="str">
        <f>INDEX('Product Data'!$A$1:$G$49,MATCH('Order Data'!$F673,'Product Data'!$A$1:$A$49,0),MATCH('Order Data'!L$1,'Product Data'!$A$1:$G$1,0))</f>
        <v>L</v>
      </c>
      <c r="M673" s="4">
        <f>INDEX('Product Data'!$A$1:$G$49,MATCH('Order Data'!$F673,'Product Data'!$A$1:$A$49,0),MATCH('Order Data'!M$1,'Product Data'!$A$1:$G$1,0))</f>
        <v>1</v>
      </c>
      <c r="N673" s="5">
        <f>INDEX('Product Data'!$A$1:$G$49,MATCH('Order Data'!$F673,'Product Data'!$A$1:$A$49,0),MATCH('Order Data'!N$1,'Product Data'!$A$1:$G$1,0))</f>
        <v>11.95</v>
      </c>
      <c r="O673" s="5">
        <f t="shared" si="30"/>
        <v>59.75</v>
      </c>
      <c r="P673" t="str">
        <f t="shared" si="31"/>
        <v>Robusta</v>
      </c>
      <c r="Q673" t="str">
        <f t="shared" si="32"/>
        <v>Light</v>
      </c>
      <c r="R673" t="str">
        <f>_xlfn.XLOOKUP(tbl_orders[[#This Row],[Customer ID]],'Customer Data'!$A$1:$A$1001,'Customer Data'!$H$1:$H$1001,,0)</f>
        <v>No</v>
      </c>
    </row>
    <row r="674" spans="1:18" x14ac:dyDescent="0.2">
      <c r="A674" s="2" t="s">
        <v>3026</v>
      </c>
      <c r="B674" s="2" t="str">
        <f>TEXT(tbl_orders[[#This Row],[Order Date]],"mmm")</f>
        <v>Mar</v>
      </c>
      <c r="C674" s="2" t="str">
        <f>TEXT(tbl_orders[[#This Row],[Order Date]],"yyyy")</f>
        <v>2020</v>
      </c>
      <c r="D674" s="3">
        <v>43916</v>
      </c>
      <c r="E674" s="2" t="s">
        <v>3027</v>
      </c>
      <c r="F674" t="s">
        <v>4287</v>
      </c>
      <c r="G674" s="2">
        <v>5</v>
      </c>
      <c r="H674" s="2" t="str">
        <f>_xlfn.XLOOKUP(E674,'Customer Data'!$A$1:$A$1001,'Customer Data'!$B$1:$B$1001,,0)</f>
        <v>Layne Imason</v>
      </c>
      <c r="I674" s="2" t="str">
        <f>IF(_xlfn.XLOOKUP(E674,'Customer Data'!$A$1:$A$1001,'Customer Data'!$C$1:$C$1001,,0)=0,"",_xlfn.XLOOKUP(E674,'Customer Data'!$A$1:$A$1001,'Customer Data'!$C$1:$C$1001,,0))</f>
        <v>limasonio@discuz.net</v>
      </c>
      <c r="J674" s="2" t="str">
        <f>_xlfn.XLOOKUP(E674,'Customer Data'!$A$1:$A$1001,'Customer Data'!$F$1:$F$1001,,0)</f>
        <v>United States</v>
      </c>
      <c r="K674" t="str">
        <f>INDEX('Product Data'!$A$1:$G$49,MATCH('Order Data'!$F674,'Product Data'!$A$1:$A$49,0),MATCH('Order Data'!K$1,'Product Data'!$A$1:$G$1,0))</f>
        <v>Lib</v>
      </c>
      <c r="L674" t="str">
        <f>INDEX('Product Data'!$A$1:$G$49,MATCH('Order Data'!$F674,'Product Data'!$A$1:$A$49,0),MATCH('Order Data'!L$1,'Product Data'!$A$1:$G$1,0))</f>
        <v>M</v>
      </c>
      <c r="M674" s="4">
        <f>INDEX('Product Data'!$A$1:$G$49,MATCH('Order Data'!$F674,'Product Data'!$A$1:$A$49,0),MATCH('Order Data'!M$1,'Product Data'!$A$1:$G$1,0))</f>
        <v>0.5</v>
      </c>
      <c r="N674" s="5">
        <f>INDEX('Product Data'!$A$1:$G$49,MATCH('Order Data'!$F674,'Product Data'!$A$1:$A$49,0),MATCH('Order Data'!N$1,'Product Data'!$A$1:$G$1,0))</f>
        <v>8.73</v>
      </c>
      <c r="O674" s="5">
        <f t="shared" si="30"/>
        <v>43.650000000000006</v>
      </c>
      <c r="P674" t="str">
        <f t="shared" si="31"/>
        <v>Liberica</v>
      </c>
      <c r="Q674" t="str">
        <f t="shared" si="32"/>
        <v>Medium</v>
      </c>
      <c r="R674" t="str">
        <f>_xlfn.XLOOKUP(tbl_orders[[#This Row],[Customer ID]],'Customer Data'!$A$1:$A$1001,'Customer Data'!$H$1:$H$1001,,0)</f>
        <v>Yes</v>
      </c>
    </row>
    <row r="675" spans="1:18" x14ac:dyDescent="0.2">
      <c r="A675" s="2" t="s">
        <v>3030</v>
      </c>
      <c r="B675" s="2" t="str">
        <f>TEXT(tbl_orders[[#This Row],[Order Date]],"mmm")</f>
        <v>Oct</v>
      </c>
      <c r="C675" s="2" t="str">
        <f>TEXT(tbl_orders[[#This Row],[Order Date]],"yyyy")</f>
        <v>2020</v>
      </c>
      <c r="D675" s="3">
        <v>44118</v>
      </c>
      <c r="E675" s="2" t="s">
        <v>3031</v>
      </c>
      <c r="F675" t="s">
        <v>4268</v>
      </c>
      <c r="G675" s="2">
        <v>6</v>
      </c>
      <c r="H675" s="2" t="str">
        <f>_xlfn.XLOOKUP(E675,'Customer Data'!$A$1:$A$1001,'Customer Data'!$B$1:$B$1001,,0)</f>
        <v>Hazel Saill</v>
      </c>
      <c r="I675" s="2" t="str">
        <f>IF(_xlfn.XLOOKUP(E675,'Customer Data'!$A$1:$A$1001,'Customer Data'!$C$1:$C$1001,,0)=0,"",_xlfn.XLOOKUP(E675,'Customer Data'!$A$1:$A$1001,'Customer Data'!$C$1:$C$1001,,0))</f>
        <v>hsaillip@odnoklassniki.ru</v>
      </c>
      <c r="J675" s="2" t="str">
        <f>_xlfn.XLOOKUP(E675,'Customer Data'!$A$1:$A$1001,'Customer Data'!$F$1:$F$1001,,0)</f>
        <v>China</v>
      </c>
      <c r="K675" t="str">
        <f>INDEX('Product Data'!$A$1:$G$49,MATCH('Order Data'!$F675,'Product Data'!$A$1:$A$49,0),MATCH('Order Data'!K$1,'Product Data'!$A$1:$G$1,0))</f>
        <v>Exc</v>
      </c>
      <c r="L675" t="str">
        <f>INDEX('Product Data'!$A$1:$G$49,MATCH('Order Data'!$F675,'Product Data'!$A$1:$A$49,0),MATCH('Order Data'!L$1,'Product Data'!$A$1:$G$1,0))</f>
        <v>M</v>
      </c>
      <c r="M675" s="4">
        <f>INDEX('Product Data'!$A$1:$G$49,MATCH('Order Data'!$F675,'Product Data'!$A$1:$A$49,0),MATCH('Order Data'!M$1,'Product Data'!$A$1:$G$1,0))</f>
        <v>1</v>
      </c>
      <c r="N675" s="5">
        <f>INDEX('Product Data'!$A$1:$G$49,MATCH('Order Data'!$F675,'Product Data'!$A$1:$A$49,0),MATCH('Order Data'!N$1,'Product Data'!$A$1:$G$1,0))</f>
        <v>13.75</v>
      </c>
      <c r="O675" s="5">
        <f t="shared" si="30"/>
        <v>82.5</v>
      </c>
      <c r="P675" t="str">
        <f t="shared" si="31"/>
        <v>Excelsa</v>
      </c>
      <c r="Q675" t="str">
        <f t="shared" si="32"/>
        <v>Medium</v>
      </c>
      <c r="R675" t="str">
        <f>_xlfn.XLOOKUP(tbl_orders[[#This Row],[Customer ID]],'Customer Data'!$A$1:$A$1001,'Customer Data'!$H$1:$H$1001,,0)</f>
        <v>Yes</v>
      </c>
    </row>
    <row r="676" spans="1:18" x14ac:dyDescent="0.2">
      <c r="A676" s="2" t="s">
        <v>3034</v>
      </c>
      <c r="B676" s="2" t="str">
        <f>TEXT(tbl_orders[[#This Row],[Order Date]],"mmm")</f>
        <v>Dec</v>
      </c>
      <c r="C676" s="2" t="str">
        <f>TEXT(tbl_orders[[#This Row],[Order Date]],"yyyy")</f>
        <v>2021</v>
      </c>
      <c r="D676" s="3">
        <v>44543</v>
      </c>
      <c r="E676" s="2" t="s">
        <v>3035</v>
      </c>
      <c r="F676" t="s">
        <v>4309</v>
      </c>
      <c r="G676" s="2">
        <v>6</v>
      </c>
      <c r="H676" s="2" t="str">
        <f>_xlfn.XLOOKUP(E676,'Customer Data'!$A$1:$A$1001,'Customer Data'!$B$1:$B$1001,,0)</f>
        <v>Hermann Larvor</v>
      </c>
      <c r="I676" s="2" t="str">
        <f>IF(_xlfn.XLOOKUP(E676,'Customer Data'!$A$1:$A$1001,'Customer Data'!$C$1:$C$1001,,0)=0,"",_xlfn.XLOOKUP(E676,'Customer Data'!$A$1:$A$1001,'Customer Data'!$C$1:$C$1001,,0))</f>
        <v>hlarvoriq@last.fm</v>
      </c>
      <c r="J676" s="2" t="str">
        <f>_xlfn.XLOOKUP(E676,'Customer Data'!$A$1:$A$1001,'Customer Data'!$F$1:$F$1001,,0)</f>
        <v>Brazil</v>
      </c>
      <c r="K676" t="str">
        <f>INDEX('Product Data'!$A$1:$G$49,MATCH('Order Data'!$F676,'Product Data'!$A$1:$A$49,0),MATCH('Order Data'!K$1,'Product Data'!$A$1:$G$1,0))</f>
        <v>Ara</v>
      </c>
      <c r="L676" t="str">
        <f>INDEX('Product Data'!$A$1:$G$49,MATCH('Order Data'!$F676,'Product Data'!$A$1:$A$49,0),MATCH('Order Data'!L$1,'Product Data'!$A$1:$G$1,0))</f>
        <v>L</v>
      </c>
      <c r="M676" s="4">
        <f>INDEX('Product Data'!$A$1:$G$49,MATCH('Order Data'!$F676,'Product Data'!$A$1:$A$49,0),MATCH('Order Data'!M$1,'Product Data'!$A$1:$G$1,0))</f>
        <v>2.5</v>
      </c>
      <c r="N676" s="5">
        <f>INDEX('Product Data'!$A$1:$G$49,MATCH('Order Data'!$F676,'Product Data'!$A$1:$A$49,0),MATCH('Order Data'!N$1,'Product Data'!$A$1:$G$1,0))</f>
        <v>29.784999999999997</v>
      </c>
      <c r="O676" s="5">
        <f t="shared" si="30"/>
        <v>178.70999999999998</v>
      </c>
      <c r="P676" t="str">
        <f t="shared" si="31"/>
        <v>Arabica</v>
      </c>
      <c r="Q676" t="str">
        <f t="shared" si="32"/>
        <v>Light</v>
      </c>
      <c r="R676" t="str">
        <f>_xlfn.XLOOKUP(tbl_orders[[#This Row],[Customer ID]],'Customer Data'!$A$1:$A$1001,'Customer Data'!$H$1:$H$1001,,0)</f>
        <v>Yes</v>
      </c>
    </row>
    <row r="677" spans="1:18" x14ac:dyDescent="0.2">
      <c r="A677" s="2" t="s">
        <v>3038</v>
      </c>
      <c r="B677" s="2" t="str">
        <f>TEXT(tbl_orders[[#This Row],[Order Date]],"mmm")</f>
        <v>Mar</v>
      </c>
      <c r="C677" s="2" t="str">
        <f>TEXT(tbl_orders[[#This Row],[Order Date]],"yyyy")</f>
        <v>2021</v>
      </c>
      <c r="D677" s="3">
        <v>44263</v>
      </c>
      <c r="E677" s="2" t="s">
        <v>3039</v>
      </c>
      <c r="F677" t="s">
        <v>4292</v>
      </c>
      <c r="G677" s="2">
        <v>4</v>
      </c>
      <c r="H677" s="2" t="str">
        <f>_xlfn.XLOOKUP(E677,'Customer Data'!$A$1:$A$1001,'Customer Data'!$B$1:$B$1001,,0)</f>
        <v>Terri Lyford</v>
      </c>
      <c r="I677" s="2" t="str">
        <f>IF(_xlfn.XLOOKUP(E677,'Customer Data'!$A$1:$A$1001,'Customer Data'!$C$1:$C$1001,,0)=0,"",_xlfn.XLOOKUP(E677,'Customer Data'!$A$1:$A$1001,'Customer Data'!$C$1:$C$1001,,0))</f>
        <v/>
      </c>
      <c r="J677" s="2" t="str">
        <f>_xlfn.XLOOKUP(E677,'Customer Data'!$A$1:$A$1001,'Customer Data'!$F$1:$F$1001,,0)</f>
        <v>China</v>
      </c>
      <c r="K677" t="str">
        <f>INDEX('Product Data'!$A$1:$G$49,MATCH('Order Data'!$F677,'Product Data'!$A$1:$A$49,0),MATCH('Order Data'!K$1,'Product Data'!$A$1:$G$1,0))</f>
        <v>Lib</v>
      </c>
      <c r="L677" t="str">
        <f>INDEX('Product Data'!$A$1:$G$49,MATCH('Order Data'!$F677,'Product Data'!$A$1:$A$49,0),MATCH('Order Data'!L$1,'Product Data'!$A$1:$G$1,0))</f>
        <v>D</v>
      </c>
      <c r="M677" s="4">
        <f>INDEX('Product Data'!$A$1:$G$49,MATCH('Order Data'!$F677,'Product Data'!$A$1:$A$49,0),MATCH('Order Data'!M$1,'Product Data'!$A$1:$G$1,0))</f>
        <v>2.5</v>
      </c>
      <c r="N677" s="5">
        <f>INDEX('Product Data'!$A$1:$G$49,MATCH('Order Data'!$F677,'Product Data'!$A$1:$A$49,0),MATCH('Order Data'!N$1,'Product Data'!$A$1:$G$1,0))</f>
        <v>29.784999999999997</v>
      </c>
      <c r="O677" s="5">
        <f t="shared" si="30"/>
        <v>119.13999999999999</v>
      </c>
      <c r="P677" t="str">
        <f t="shared" si="31"/>
        <v>Liberica</v>
      </c>
      <c r="Q677" t="str">
        <f t="shared" si="32"/>
        <v>Dark</v>
      </c>
      <c r="R677" t="str">
        <f>_xlfn.XLOOKUP(tbl_orders[[#This Row],[Customer ID]],'Customer Data'!$A$1:$A$1001,'Customer Data'!$H$1:$H$1001,,0)</f>
        <v>Yes</v>
      </c>
    </row>
    <row r="678" spans="1:18" x14ac:dyDescent="0.2">
      <c r="A678" s="2" t="s">
        <v>3041</v>
      </c>
      <c r="B678" s="2" t="str">
        <f>TEXT(tbl_orders[[#This Row],[Order Date]],"mmm")</f>
        <v>Jan</v>
      </c>
      <c r="C678" s="2" t="str">
        <f>TEXT(tbl_orders[[#This Row],[Order Date]],"yyyy")</f>
        <v>2021</v>
      </c>
      <c r="D678" s="3">
        <v>44217</v>
      </c>
      <c r="E678" s="2" t="s">
        <v>3042</v>
      </c>
      <c r="F678" t="s">
        <v>4288</v>
      </c>
      <c r="G678" s="2">
        <v>5</v>
      </c>
      <c r="H678" s="2" t="str">
        <f>_xlfn.XLOOKUP(E678,'Customer Data'!$A$1:$A$1001,'Customer Data'!$B$1:$B$1001,,0)</f>
        <v>Gabey Cogan</v>
      </c>
      <c r="I678" s="2" t="str">
        <f>IF(_xlfn.XLOOKUP(E678,'Customer Data'!$A$1:$A$1001,'Customer Data'!$C$1:$C$1001,,0)=0,"",_xlfn.XLOOKUP(E678,'Customer Data'!$A$1:$A$1001,'Customer Data'!$C$1:$C$1001,,0))</f>
        <v/>
      </c>
      <c r="J678" s="2" t="str">
        <f>_xlfn.XLOOKUP(E678,'Customer Data'!$A$1:$A$1001,'Customer Data'!$F$1:$F$1001,,0)</f>
        <v>United States</v>
      </c>
      <c r="K678" t="str">
        <f>INDEX('Product Data'!$A$1:$G$49,MATCH('Order Data'!$F678,'Product Data'!$A$1:$A$49,0),MATCH('Order Data'!K$1,'Product Data'!$A$1:$G$1,0))</f>
        <v>Lib</v>
      </c>
      <c r="L678" t="str">
        <f>INDEX('Product Data'!$A$1:$G$49,MATCH('Order Data'!$F678,'Product Data'!$A$1:$A$49,0),MATCH('Order Data'!L$1,'Product Data'!$A$1:$G$1,0))</f>
        <v>L</v>
      </c>
      <c r="M678" s="4">
        <f>INDEX('Product Data'!$A$1:$G$49,MATCH('Order Data'!$F678,'Product Data'!$A$1:$A$49,0),MATCH('Order Data'!M$1,'Product Data'!$A$1:$G$1,0))</f>
        <v>0.5</v>
      </c>
      <c r="N678" s="5">
        <f>INDEX('Product Data'!$A$1:$G$49,MATCH('Order Data'!$F678,'Product Data'!$A$1:$A$49,0),MATCH('Order Data'!N$1,'Product Data'!$A$1:$G$1,0))</f>
        <v>9.51</v>
      </c>
      <c r="O678" s="5">
        <f t="shared" si="30"/>
        <v>47.55</v>
      </c>
      <c r="P678" t="str">
        <f t="shared" si="31"/>
        <v>Liberica</v>
      </c>
      <c r="Q678" t="str">
        <f t="shared" si="32"/>
        <v>Light</v>
      </c>
      <c r="R678" t="str">
        <f>_xlfn.XLOOKUP(tbl_orders[[#This Row],[Customer ID]],'Customer Data'!$A$1:$A$1001,'Customer Data'!$H$1:$H$1001,,0)</f>
        <v>No</v>
      </c>
    </row>
    <row r="679" spans="1:18" x14ac:dyDescent="0.2">
      <c r="A679" s="2" t="s">
        <v>3044</v>
      </c>
      <c r="B679" s="2" t="str">
        <f>TEXT(tbl_orders[[#This Row],[Order Date]],"mmm")</f>
        <v>Jan</v>
      </c>
      <c r="C679" s="2" t="str">
        <f>TEXT(tbl_orders[[#This Row],[Order Date]],"yyyy")</f>
        <v>2021</v>
      </c>
      <c r="D679" s="3">
        <v>44206</v>
      </c>
      <c r="E679" s="2" t="s">
        <v>3045</v>
      </c>
      <c r="F679" t="s">
        <v>4287</v>
      </c>
      <c r="G679" s="2">
        <v>5</v>
      </c>
      <c r="H679" s="2" t="str">
        <f>_xlfn.XLOOKUP(E679,'Customer Data'!$A$1:$A$1001,'Customer Data'!$B$1:$B$1001,,0)</f>
        <v>Charin Penwarden</v>
      </c>
      <c r="I679" s="2" t="str">
        <f>IF(_xlfn.XLOOKUP(E679,'Customer Data'!$A$1:$A$1001,'Customer Data'!$C$1:$C$1001,,0)=0,"",_xlfn.XLOOKUP(E679,'Customer Data'!$A$1:$A$1001,'Customer Data'!$C$1:$C$1001,,0))</f>
        <v>cpenwardenit@mlb.com</v>
      </c>
      <c r="J679" s="2" t="str">
        <f>_xlfn.XLOOKUP(E679,'Customer Data'!$A$1:$A$1001,'Customer Data'!$F$1:$F$1001,,0)</f>
        <v>Brazil</v>
      </c>
      <c r="K679" t="str">
        <f>INDEX('Product Data'!$A$1:$G$49,MATCH('Order Data'!$F679,'Product Data'!$A$1:$A$49,0),MATCH('Order Data'!K$1,'Product Data'!$A$1:$G$1,0))</f>
        <v>Lib</v>
      </c>
      <c r="L679" t="str">
        <f>INDEX('Product Data'!$A$1:$G$49,MATCH('Order Data'!$F679,'Product Data'!$A$1:$A$49,0),MATCH('Order Data'!L$1,'Product Data'!$A$1:$G$1,0))</f>
        <v>M</v>
      </c>
      <c r="M679" s="4">
        <f>INDEX('Product Data'!$A$1:$G$49,MATCH('Order Data'!$F679,'Product Data'!$A$1:$A$49,0),MATCH('Order Data'!M$1,'Product Data'!$A$1:$G$1,0))</f>
        <v>0.5</v>
      </c>
      <c r="N679" s="5">
        <f>INDEX('Product Data'!$A$1:$G$49,MATCH('Order Data'!$F679,'Product Data'!$A$1:$A$49,0),MATCH('Order Data'!N$1,'Product Data'!$A$1:$G$1,0))</f>
        <v>8.73</v>
      </c>
      <c r="O679" s="5">
        <f t="shared" si="30"/>
        <v>43.650000000000006</v>
      </c>
      <c r="P679" t="str">
        <f t="shared" si="31"/>
        <v>Liberica</v>
      </c>
      <c r="Q679" t="str">
        <f t="shared" si="32"/>
        <v>Medium</v>
      </c>
      <c r="R679" t="str">
        <f>_xlfn.XLOOKUP(tbl_orders[[#This Row],[Customer ID]],'Customer Data'!$A$1:$A$1001,'Customer Data'!$H$1:$H$1001,,0)</f>
        <v>No</v>
      </c>
    </row>
    <row r="680" spans="1:18" x14ac:dyDescent="0.2">
      <c r="A680" s="2" t="s">
        <v>3048</v>
      </c>
      <c r="B680" s="2" t="str">
        <f>TEXT(tbl_orders[[#This Row],[Order Date]],"mmm")</f>
        <v>Mar</v>
      </c>
      <c r="C680" s="2" t="str">
        <f>TEXT(tbl_orders[[#This Row],[Order Date]],"yyyy")</f>
        <v>2021</v>
      </c>
      <c r="D680" s="3">
        <v>44281</v>
      </c>
      <c r="E680" s="2" t="s">
        <v>3049</v>
      </c>
      <c r="F680" t="s">
        <v>4309</v>
      </c>
      <c r="G680" s="2">
        <v>6</v>
      </c>
      <c r="H680" s="2" t="str">
        <f>_xlfn.XLOOKUP(E680,'Customer Data'!$A$1:$A$1001,'Customer Data'!$B$1:$B$1001,,0)</f>
        <v>Milty Middis</v>
      </c>
      <c r="I680" s="2" t="str">
        <f>IF(_xlfn.XLOOKUP(E680,'Customer Data'!$A$1:$A$1001,'Customer Data'!$C$1:$C$1001,,0)=0,"",_xlfn.XLOOKUP(E680,'Customer Data'!$A$1:$A$1001,'Customer Data'!$C$1:$C$1001,,0))</f>
        <v>mmiddisiu@dmoz.org</v>
      </c>
      <c r="J680" s="2" t="str">
        <f>_xlfn.XLOOKUP(E680,'Customer Data'!$A$1:$A$1001,'Customer Data'!$F$1:$F$1001,,0)</f>
        <v>United States</v>
      </c>
      <c r="K680" t="str">
        <f>INDEX('Product Data'!$A$1:$G$49,MATCH('Order Data'!$F680,'Product Data'!$A$1:$A$49,0),MATCH('Order Data'!K$1,'Product Data'!$A$1:$G$1,0))</f>
        <v>Ara</v>
      </c>
      <c r="L680" t="str">
        <f>INDEX('Product Data'!$A$1:$G$49,MATCH('Order Data'!$F680,'Product Data'!$A$1:$A$49,0),MATCH('Order Data'!L$1,'Product Data'!$A$1:$G$1,0))</f>
        <v>L</v>
      </c>
      <c r="M680" s="4">
        <f>INDEX('Product Data'!$A$1:$G$49,MATCH('Order Data'!$F680,'Product Data'!$A$1:$A$49,0),MATCH('Order Data'!M$1,'Product Data'!$A$1:$G$1,0))</f>
        <v>2.5</v>
      </c>
      <c r="N680" s="5">
        <f>INDEX('Product Data'!$A$1:$G$49,MATCH('Order Data'!$F680,'Product Data'!$A$1:$A$49,0),MATCH('Order Data'!N$1,'Product Data'!$A$1:$G$1,0))</f>
        <v>29.784999999999997</v>
      </c>
      <c r="O680" s="5">
        <f t="shared" si="30"/>
        <v>178.70999999999998</v>
      </c>
      <c r="P680" t="str">
        <f t="shared" si="31"/>
        <v>Arabica</v>
      </c>
      <c r="Q680" t="str">
        <f t="shared" si="32"/>
        <v>Light</v>
      </c>
      <c r="R680" t="str">
        <f>_xlfn.XLOOKUP(tbl_orders[[#This Row],[Customer ID]],'Customer Data'!$A$1:$A$1001,'Customer Data'!$H$1:$H$1001,,0)</f>
        <v>Yes</v>
      </c>
    </row>
    <row r="681" spans="1:18" x14ac:dyDescent="0.2">
      <c r="A681" s="2" t="s">
        <v>3052</v>
      </c>
      <c r="B681" s="2" t="str">
        <f>TEXT(tbl_orders[[#This Row],[Order Date]],"mmm")</f>
        <v>Mar</v>
      </c>
      <c r="C681" s="2" t="str">
        <f>TEXT(tbl_orders[[#This Row],[Order Date]],"yyyy")</f>
        <v>2022</v>
      </c>
      <c r="D681" s="3">
        <v>44645</v>
      </c>
      <c r="E681" s="2" t="s">
        <v>3053</v>
      </c>
      <c r="F681" t="s">
        <v>4269</v>
      </c>
      <c r="G681" s="2">
        <v>2</v>
      </c>
      <c r="H681" s="2" t="str">
        <f>_xlfn.XLOOKUP(E681,'Customer Data'!$A$1:$A$1001,'Customer Data'!$B$1:$B$1001,,0)</f>
        <v>Adrianne Vairow</v>
      </c>
      <c r="I681" s="2" t="str">
        <f>IF(_xlfn.XLOOKUP(E681,'Customer Data'!$A$1:$A$1001,'Customer Data'!$C$1:$C$1001,,0)=0,"",_xlfn.XLOOKUP(E681,'Customer Data'!$A$1:$A$1001,'Customer Data'!$C$1:$C$1001,,0))</f>
        <v>avairowiv@studiopress.com</v>
      </c>
      <c r="J681" s="2" t="str">
        <f>_xlfn.XLOOKUP(E681,'Customer Data'!$A$1:$A$1001,'Customer Data'!$F$1:$F$1001,,0)</f>
        <v>China</v>
      </c>
      <c r="K681" t="str">
        <f>INDEX('Product Data'!$A$1:$G$49,MATCH('Order Data'!$F681,'Product Data'!$A$1:$A$49,0),MATCH('Order Data'!K$1,'Product Data'!$A$1:$G$1,0))</f>
        <v>Rob</v>
      </c>
      <c r="L681" t="str">
        <f>INDEX('Product Data'!$A$1:$G$49,MATCH('Order Data'!$F681,'Product Data'!$A$1:$A$49,0),MATCH('Order Data'!L$1,'Product Data'!$A$1:$G$1,0))</f>
        <v>L</v>
      </c>
      <c r="M681" s="4">
        <f>INDEX('Product Data'!$A$1:$G$49,MATCH('Order Data'!$F681,'Product Data'!$A$1:$A$49,0),MATCH('Order Data'!M$1,'Product Data'!$A$1:$G$1,0))</f>
        <v>2.5</v>
      </c>
      <c r="N681" s="5">
        <f>INDEX('Product Data'!$A$1:$G$49,MATCH('Order Data'!$F681,'Product Data'!$A$1:$A$49,0),MATCH('Order Data'!N$1,'Product Data'!$A$1:$G$1,0))</f>
        <v>27.484999999999996</v>
      </c>
      <c r="O681" s="5">
        <f t="shared" si="30"/>
        <v>54.969999999999992</v>
      </c>
      <c r="P681" t="str">
        <f t="shared" si="31"/>
        <v>Robusta</v>
      </c>
      <c r="Q681" t="str">
        <f t="shared" si="32"/>
        <v>Light</v>
      </c>
      <c r="R681" t="str">
        <f>_xlfn.XLOOKUP(tbl_orders[[#This Row],[Customer ID]],'Customer Data'!$A$1:$A$1001,'Customer Data'!$H$1:$H$1001,,0)</f>
        <v>No</v>
      </c>
    </row>
    <row r="682" spans="1:18" x14ac:dyDescent="0.2">
      <c r="A682" s="2" t="s">
        <v>3056</v>
      </c>
      <c r="B682" s="2" t="str">
        <f>TEXT(tbl_orders[[#This Row],[Order Date]],"mmm")</f>
        <v>Jul</v>
      </c>
      <c r="C682" s="2" t="str">
        <f>TEXT(tbl_orders[[#This Row],[Order Date]],"yyyy")</f>
        <v>2021</v>
      </c>
      <c r="D682" s="3">
        <v>44399</v>
      </c>
      <c r="E682" s="2" t="s">
        <v>3057</v>
      </c>
      <c r="F682" t="s">
        <v>4282</v>
      </c>
      <c r="G682" s="2">
        <v>5</v>
      </c>
      <c r="H682" s="2" t="str">
        <f>_xlfn.XLOOKUP(E682,'Customer Data'!$A$1:$A$1001,'Customer Data'!$B$1:$B$1001,,0)</f>
        <v>Anjanette Goldie</v>
      </c>
      <c r="I682" s="2" t="str">
        <f>IF(_xlfn.XLOOKUP(E682,'Customer Data'!$A$1:$A$1001,'Customer Data'!$C$1:$C$1001,,0)=0,"",_xlfn.XLOOKUP(E682,'Customer Data'!$A$1:$A$1001,'Customer Data'!$C$1:$C$1001,,0))</f>
        <v>agoldieiw@goo.gl</v>
      </c>
      <c r="J682" s="2" t="str">
        <f>_xlfn.XLOOKUP(E682,'Customer Data'!$A$1:$A$1001,'Customer Data'!$F$1:$F$1001,,0)</f>
        <v>United States</v>
      </c>
      <c r="K682" t="str">
        <f>INDEX('Product Data'!$A$1:$G$49,MATCH('Order Data'!$F682,'Product Data'!$A$1:$A$49,0),MATCH('Order Data'!K$1,'Product Data'!$A$1:$G$1,0))</f>
        <v>Ara</v>
      </c>
      <c r="L682" t="str">
        <f>INDEX('Product Data'!$A$1:$G$49,MATCH('Order Data'!$F682,'Product Data'!$A$1:$A$49,0),MATCH('Order Data'!L$1,'Product Data'!$A$1:$G$1,0))</f>
        <v>M</v>
      </c>
      <c r="M682" s="4">
        <f>INDEX('Product Data'!$A$1:$G$49,MATCH('Order Data'!$F682,'Product Data'!$A$1:$A$49,0),MATCH('Order Data'!M$1,'Product Data'!$A$1:$G$1,0))</f>
        <v>1</v>
      </c>
      <c r="N682" s="5">
        <f>INDEX('Product Data'!$A$1:$G$49,MATCH('Order Data'!$F682,'Product Data'!$A$1:$A$49,0),MATCH('Order Data'!N$1,'Product Data'!$A$1:$G$1,0))</f>
        <v>11.25</v>
      </c>
      <c r="O682" s="5">
        <f t="shared" si="30"/>
        <v>56.25</v>
      </c>
      <c r="P682" t="str">
        <f t="shared" si="31"/>
        <v>Arabica</v>
      </c>
      <c r="Q682" t="str">
        <f t="shared" si="32"/>
        <v>Medium</v>
      </c>
      <c r="R682" t="str">
        <f>_xlfn.XLOOKUP(tbl_orders[[#This Row],[Customer ID]],'Customer Data'!$A$1:$A$1001,'Customer Data'!$H$1:$H$1001,,0)</f>
        <v>No</v>
      </c>
    </row>
    <row r="683" spans="1:18" x14ac:dyDescent="0.2">
      <c r="A683" s="2" t="s">
        <v>3060</v>
      </c>
      <c r="B683" s="2" t="str">
        <f>TEXT(tbl_orders[[#This Row],[Order Date]],"mmm")</f>
        <v>Sep</v>
      </c>
      <c r="C683" s="2" t="str">
        <f>TEXT(tbl_orders[[#This Row],[Order Date]],"yyyy")</f>
        <v>2020</v>
      </c>
      <c r="D683" s="3">
        <v>44080</v>
      </c>
      <c r="E683" s="2" t="s">
        <v>3061</v>
      </c>
      <c r="F683" t="s">
        <v>4272</v>
      </c>
      <c r="G683" s="2">
        <v>2</v>
      </c>
      <c r="H683" s="2" t="str">
        <f>_xlfn.XLOOKUP(E683,'Customer Data'!$A$1:$A$1001,'Customer Data'!$B$1:$B$1001,,0)</f>
        <v>Nicky Ayris</v>
      </c>
      <c r="I683" s="2" t="str">
        <f>IF(_xlfn.XLOOKUP(E683,'Customer Data'!$A$1:$A$1001,'Customer Data'!$C$1:$C$1001,,0)=0,"",_xlfn.XLOOKUP(E683,'Customer Data'!$A$1:$A$1001,'Customer Data'!$C$1:$C$1001,,0))</f>
        <v>nayrisix@t-online.de</v>
      </c>
      <c r="J683" s="2" t="str">
        <f>_xlfn.XLOOKUP(E683,'Customer Data'!$A$1:$A$1001,'Customer Data'!$F$1:$F$1001,,0)</f>
        <v>China</v>
      </c>
      <c r="K683" t="str">
        <f>INDEX('Product Data'!$A$1:$G$49,MATCH('Order Data'!$F683,'Product Data'!$A$1:$A$49,0),MATCH('Order Data'!K$1,'Product Data'!$A$1:$G$1,0))</f>
        <v>Lib</v>
      </c>
      <c r="L683" t="str">
        <f>INDEX('Product Data'!$A$1:$G$49,MATCH('Order Data'!$F683,'Product Data'!$A$1:$A$49,0),MATCH('Order Data'!L$1,'Product Data'!$A$1:$G$1,0))</f>
        <v>L</v>
      </c>
      <c r="M683" s="4">
        <f>INDEX('Product Data'!$A$1:$G$49,MATCH('Order Data'!$F683,'Product Data'!$A$1:$A$49,0),MATCH('Order Data'!M$1,'Product Data'!$A$1:$G$1,0))</f>
        <v>0.2</v>
      </c>
      <c r="N683" s="5">
        <f>INDEX('Product Data'!$A$1:$G$49,MATCH('Order Data'!$F683,'Product Data'!$A$1:$A$49,0),MATCH('Order Data'!N$1,'Product Data'!$A$1:$G$1,0))</f>
        <v>4.7549999999999999</v>
      </c>
      <c r="O683" s="5">
        <f t="shared" si="30"/>
        <v>9.51</v>
      </c>
      <c r="P683" t="str">
        <f t="shared" si="31"/>
        <v>Liberica</v>
      </c>
      <c r="Q683" t="str">
        <f t="shared" si="32"/>
        <v>Light</v>
      </c>
      <c r="R683" t="str">
        <f>_xlfn.XLOOKUP(tbl_orders[[#This Row],[Customer ID]],'Customer Data'!$A$1:$A$1001,'Customer Data'!$H$1:$H$1001,,0)</f>
        <v>Yes</v>
      </c>
    </row>
    <row r="684" spans="1:18" x14ac:dyDescent="0.2">
      <c r="A684" s="2" t="s">
        <v>3064</v>
      </c>
      <c r="B684" s="2" t="str">
        <f>TEXT(tbl_orders[[#This Row],[Order Date]],"mmm")</f>
        <v>Dec</v>
      </c>
      <c r="C684" s="2" t="str">
        <f>TEXT(tbl_orders[[#This Row],[Order Date]],"yyyy")</f>
        <v>2019</v>
      </c>
      <c r="D684" s="3">
        <v>43827</v>
      </c>
      <c r="E684" s="2" t="s">
        <v>3065</v>
      </c>
      <c r="F684" t="s">
        <v>4283</v>
      </c>
      <c r="G684" s="2">
        <v>2</v>
      </c>
      <c r="H684" s="2" t="str">
        <f>_xlfn.XLOOKUP(E684,'Customer Data'!$A$1:$A$1001,'Customer Data'!$B$1:$B$1001,,0)</f>
        <v>Laryssa Benediktovich</v>
      </c>
      <c r="I684" s="2" t="str">
        <f>IF(_xlfn.XLOOKUP(E684,'Customer Data'!$A$1:$A$1001,'Customer Data'!$C$1:$C$1001,,0)=0,"",_xlfn.XLOOKUP(E684,'Customer Data'!$A$1:$A$1001,'Customer Data'!$C$1:$C$1001,,0))</f>
        <v>lbenediktovichiy@wunderground.com</v>
      </c>
      <c r="J684" s="2" t="str">
        <f>_xlfn.XLOOKUP(E684,'Customer Data'!$A$1:$A$1001,'Customer Data'!$F$1:$F$1001,,0)</f>
        <v>China</v>
      </c>
      <c r="K684" t="str">
        <f>INDEX('Product Data'!$A$1:$G$49,MATCH('Order Data'!$F684,'Product Data'!$A$1:$A$49,0),MATCH('Order Data'!K$1,'Product Data'!$A$1:$G$1,0))</f>
        <v>Exc</v>
      </c>
      <c r="L684" t="str">
        <f>INDEX('Product Data'!$A$1:$G$49,MATCH('Order Data'!$F684,'Product Data'!$A$1:$A$49,0),MATCH('Order Data'!L$1,'Product Data'!$A$1:$G$1,0))</f>
        <v>M</v>
      </c>
      <c r="M684" s="4">
        <f>INDEX('Product Data'!$A$1:$G$49,MATCH('Order Data'!$F684,'Product Data'!$A$1:$A$49,0),MATCH('Order Data'!M$1,'Product Data'!$A$1:$G$1,0))</f>
        <v>0.2</v>
      </c>
      <c r="N684" s="5">
        <f>INDEX('Product Data'!$A$1:$G$49,MATCH('Order Data'!$F684,'Product Data'!$A$1:$A$49,0),MATCH('Order Data'!N$1,'Product Data'!$A$1:$G$1,0))</f>
        <v>4.125</v>
      </c>
      <c r="O684" s="5">
        <f t="shared" si="30"/>
        <v>8.25</v>
      </c>
      <c r="P684" t="str">
        <f t="shared" si="31"/>
        <v>Excelsa</v>
      </c>
      <c r="Q684" t="str">
        <f t="shared" si="32"/>
        <v>Medium</v>
      </c>
      <c r="R684" t="str">
        <f>_xlfn.XLOOKUP(tbl_orders[[#This Row],[Customer ID]],'Customer Data'!$A$1:$A$1001,'Customer Data'!$H$1:$H$1001,,0)</f>
        <v>Yes</v>
      </c>
    </row>
    <row r="685" spans="1:18" x14ac:dyDescent="0.2">
      <c r="A685" s="2" t="s">
        <v>3068</v>
      </c>
      <c r="B685" s="2" t="str">
        <f>TEXT(tbl_orders[[#This Row],[Order Date]],"mmm")</f>
        <v>Apr</v>
      </c>
      <c r="C685" s="2" t="str">
        <f>TEXT(tbl_orders[[#This Row],[Order Date]],"yyyy")</f>
        <v>2020</v>
      </c>
      <c r="D685" s="3">
        <v>43941</v>
      </c>
      <c r="E685" s="2" t="s">
        <v>3069</v>
      </c>
      <c r="F685" t="s">
        <v>4296</v>
      </c>
      <c r="G685" s="2">
        <v>6</v>
      </c>
      <c r="H685" s="2" t="str">
        <f>_xlfn.XLOOKUP(E685,'Customer Data'!$A$1:$A$1001,'Customer Data'!$B$1:$B$1001,,0)</f>
        <v>Theo Jacobovitz</v>
      </c>
      <c r="I685" s="2" t="str">
        <f>IF(_xlfn.XLOOKUP(E685,'Customer Data'!$A$1:$A$1001,'Customer Data'!$C$1:$C$1001,,0)=0,"",_xlfn.XLOOKUP(E685,'Customer Data'!$A$1:$A$1001,'Customer Data'!$C$1:$C$1001,,0))</f>
        <v>tjacobovitziz@cbc.ca</v>
      </c>
      <c r="J685" s="2" t="str">
        <f>_xlfn.XLOOKUP(E685,'Customer Data'!$A$1:$A$1001,'Customer Data'!$F$1:$F$1001,,0)</f>
        <v>United States</v>
      </c>
      <c r="K685" t="str">
        <f>INDEX('Product Data'!$A$1:$G$49,MATCH('Order Data'!$F685,'Product Data'!$A$1:$A$49,0),MATCH('Order Data'!K$1,'Product Data'!$A$1:$G$1,0))</f>
        <v>Lib</v>
      </c>
      <c r="L685" t="str">
        <f>INDEX('Product Data'!$A$1:$G$49,MATCH('Order Data'!$F685,'Product Data'!$A$1:$A$49,0),MATCH('Order Data'!L$1,'Product Data'!$A$1:$G$1,0))</f>
        <v>D</v>
      </c>
      <c r="M685" s="4">
        <f>INDEX('Product Data'!$A$1:$G$49,MATCH('Order Data'!$F685,'Product Data'!$A$1:$A$49,0),MATCH('Order Data'!M$1,'Product Data'!$A$1:$G$1,0))</f>
        <v>0.5</v>
      </c>
      <c r="N685" s="5">
        <f>INDEX('Product Data'!$A$1:$G$49,MATCH('Order Data'!$F685,'Product Data'!$A$1:$A$49,0),MATCH('Order Data'!N$1,'Product Data'!$A$1:$G$1,0))</f>
        <v>7.77</v>
      </c>
      <c r="O685" s="5">
        <f t="shared" si="30"/>
        <v>46.62</v>
      </c>
      <c r="P685" t="str">
        <f t="shared" si="31"/>
        <v>Liberica</v>
      </c>
      <c r="Q685" t="str">
        <f t="shared" si="32"/>
        <v>Dark</v>
      </c>
      <c r="R685" t="str">
        <f>_xlfn.XLOOKUP(tbl_orders[[#This Row],[Customer ID]],'Customer Data'!$A$1:$A$1001,'Customer Data'!$H$1:$H$1001,,0)</f>
        <v>No</v>
      </c>
    </row>
    <row r="686" spans="1:18" x14ac:dyDescent="0.2">
      <c r="A686" s="2" t="s">
        <v>3072</v>
      </c>
      <c r="B686" s="2" t="str">
        <f>TEXT(tbl_orders[[#This Row],[Order Date]],"mmm")</f>
        <v>Feb</v>
      </c>
      <c r="C686" s="2" t="str">
        <f>TEXT(tbl_orders[[#This Row],[Order Date]],"yyyy")</f>
        <v>2019</v>
      </c>
      <c r="D686" s="3">
        <v>43517</v>
      </c>
      <c r="E686" s="2" t="s">
        <v>3073</v>
      </c>
      <c r="F686" t="s">
        <v>4306</v>
      </c>
      <c r="G686" s="2">
        <v>6</v>
      </c>
      <c r="H686" s="2" t="str">
        <f>_xlfn.XLOOKUP(E686,'Customer Data'!$A$1:$A$1001,'Customer Data'!$B$1:$B$1001,,0)</f>
        <v>Becca Ableson</v>
      </c>
      <c r="I686" s="2" t="str">
        <f>IF(_xlfn.XLOOKUP(E686,'Customer Data'!$A$1:$A$1001,'Customer Data'!$C$1:$C$1001,,0)=0,"",_xlfn.XLOOKUP(E686,'Customer Data'!$A$1:$A$1001,'Customer Data'!$C$1:$C$1001,,0))</f>
        <v/>
      </c>
      <c r="J686" s="2" t="str">
        <f>_xlfn.XLOOKUP(E686,'Customer Data'!$A$1:$A$1001,'Customer Data'!$F$1:$F$1001,,0)</f>
        <v>Brazil</v>
      </c>
      <c r="K686" t="str">
        <f>INDEX('Product Data'!$A$1:$G$49,MATCH('Order Data'!$F686,'Product Data'!$A$1:$A$49,0),MATCH('Order Data'!K$1,'Product Data'!$A$1:$G$1,0))</f>
        <v>Rob</v>
      </c>
      <c r="L686" t="str">
        <f>INDEX('Product Data'!$A$1:$G$49,MATCH('Order Data'!$F686,'Product Data'!$A$1:$A$49,0),MATCH('Order Data'!L$1,'Product Data'!$A$1:$G$1,0))</f>
        <v>L</v>
      </c>
      <c r="M686" s="4">
        <f>INDEX('Product Data'!$A$1:$G$49,MATCH('Order Data'!$F686,'Product Data'!$A$1:$A$49,0),MATCH('Order Data'!M$1,'Product Data'!$A$1:$G$1,0))</f>
        <v>1</v>
      </c>
      <c r="N686" s="5">
        <f>INDEX('Product Data'!$A$1:$G$49,MATCH('Order Data'!$F686,'Product Data'!$A$1:$A$49,0),MATCH('Order Data'!N$1,'Product Data'!$A$1:$G$1,0))</f>
        <v>11.95</v>
      </c>
      <c r="O686" s="5">
        <f t="shared" si="30"/>
        <v>71.699999999999989</v>
      </c>
      <c r="P686" t="str">
        <f t="shared" si="31"/>
        <v>Robusta</v>
      </c>
      <c r="Q686" t="str">
        <f t="shared" si="32"/>
        <v>Light</v>
      </c>
      <c r="R686" t="str">
        <f>_xlfn.XLOOKUP(tbl_orders[[#This Row],[Customer ID]],'Customer Data'!$A$1:$A$1001,'Customer Data'!$H$1:$H$1001,,0)</f>
        <v>No</v>
      </c>
    </row>
    <row r="687" spans="1:18" x14ac:dyDescent="0.2">
      <c r="A687" s="2" t="s">
        <v>3075</v>
      </c>
      <c r="B687" s="2" t="str">
        <f>TEXT(tbl_orders[[#This Row],[Order Date]],"mmm")</f>
        <v>Mar</v>
      </c>
      <c r="C687" s="2" t="str">
        <f>TEXT(tbl_orders[[#This Row],[Order Date]],"yyyy")</f>
        <v>2022</v>
      </c>
      <c r="D687" s="3">
        <v>44637</v>
      </c>
      <c r="E687" s="2" t="s">
        <v>3076</v>
      </c>
      <c r="F687" t="s">
        <v>4291</v>
      </c>
      <c r="G687" s="2">
        <v>2</v>
      </c>
      <c r="H687" s="2" t="str">
        <f>_xlfn.XLOOKUP(E687,'Customer Data'!$A$1:$A$1001,'Customer Data'!$B$1:$B$1001,,0)</f>
        <v>Jeno Druitt</v>
      </c>
      <c r="I687" s="2" t="str">
        <f>IF(_xlfn.XLOOKUP(E687,'Customer Data'!$A$1:$A$1001,'Customer Data'!$C$1:$C$1001,,0)=0,"",_xlfn.XLOOKUP(E687,'Customer Data'!$A$1:$A$1001,'Customer Data'!$C$1:$C$1001,,0))</f>
        <v>jdruittj1@feedburner.com</v>
      </c>
      <c r="J687" s="2" t="str">
        <f>_xlfn.XLOOKUP(E687,'Customer Data'!$A$1:$A$1001,'Customer Data'!$F$1:$F$1001,,0)</f>
        <v>China</v>
      </c>
      <c r="K687" t="str">
        <f>INDEX('Product Data'!$A$1:$G$49,MATCH('Order Data'!$F687,'Product Data'!$A$1:$A$49,0),MATCH('Order Data'!K$1,'Product Data'!$A$1:$G$1,0))</f>
        <v>Lib</v>
      </c>
      <c r="L687" t="str">
        <f>INDEX('Product Data'!$A$1:$G$49,MATCH('Order Data'!$F687,'Product Data'!$A$1:$A$49,0),MATCH('Order Data'!L$1,'Product Data'!$A$1:$G$1,0))</f>
        <v>L</v>
      </c>
      <c r="M687" s="4">
        <f>INDEX('Product Data'!$A$1:$G$49,MATCH('Order Data'!$F687,'Product Data'!$A$1:$A$49,0),MATCH('Order Data'!M$1,'Product Data'!$A$1:$G$1,0))</f>
        <v>2.5</v>
      </c>
      <c r="N687" s="5">
        <f>INDEX('Product Data'!$A$1:$G$49,MATCH('Order Data'!$F687,'Product Data'!$A$1:$A$49,0),MATCH('Order Data'!N$1,'Product Data'!$A$1:$G$1,0))</f>
        <v>36.454999999999998</v>
      </c>
      <c r="O687" s="5">
        <f t="shared" si="30"/>
        <v>72.91</v>
      </c>
      <c r="P687" t="str">
        <f t="shared" si="31"/>
        <v>Liberica</v>
      </c>
      <c r="Q687" t="str">
        <f t="shared" si="32"/>
        <v>Light</v>
      </c>
      <c r="R687" t="str">
        <f>_xlfn.XLOOKUP(tbl_orders[[#This Row],[Customer ID]],'Customer Data'!$A$1:$A$1001,'Customer Data'!$H$1:$H$1001,,0)</f>
        <v>Yes</v>
      </c>
    </row>
    <row r="688" spans="1:18" x14ac:dyDescent="0.2">
      <c r="A688" s="2" t="s">
        <v>3079</v>
      </c>
      <c r="B688" s="2" t="str">
        <f>TEXT(tbl_orders[[#This Row],[Order Date]],"mmm")</f>
        <v>May</v>
      </c>
      <c r="C688" s="2" t="str">
        <f>TEXT(tbl_orders[[#This Row],[Order Date]],"yyyy")</f>
        <v>2021</v>
      </c>
      <c r="D688" s="3">
        <v>44330</v>
      </c>
      <c r="E688" s="2" t="s">
        <v>3080</v>
      </c>
      <c r="F688" t="s">
        <v>4290</v>
      </c>
      <c r="G688" s="2">
        <v>3</v>
      </c>
      <c r="H688" s="2" t="str">
        <f>_xlfn.XLOOKUP(E688,'Customer Data'!$A$1:$A$1001,'Customer Data'!$B$1:$B$1001,,0)</f>
        <v>Deonne Shortall</v>
      </c>
      <c r="I688" s="2" t="str">
        <f>IF(_xlfn.XLOOKUP(E688,'Customer Data'!$A$1:$A$1001,'Customer Data'!$C$1:$C$1001,,0)=0,"",_xlfn.XLOOKUP(E688,'Customer Data'!$A$1:$A$1001,'Customer Data'!$C$1:$C$1001,,0))</f>
        <v>dshortallj2@wikipedia.org</v>
      </c>
      <c r="J688" s="2" t="str">
        <f>_xlfn.XLOOKUP(E688,'Customer Data'!$A$1:$A$1001,'Customer Data'!$F$1:$F$1001,,0)</f>
        <v>United States</v>
      </c>
      <c r="K688" t="str">
        <f>INDEX('Product Data'!$A$1:$G$49,MATCH('Order Data'!$F688,'Product Data'!$A$1:$A$49,0),MATCH('Order Data'!K$1,'Product Data'!$A$1:$G$1,0))</f>
        <v>Rob</v>
      </c>
      <c r="L688" t="str">
        <f>INDEX('Product Data'!$A$1:$G$49,MATCH('Order Data'!$F688,'Product Data'!$A$1:$A$49,0),MATCH('Order Data'!L$1,'Product Data'!$A$1:$G$1,0))</f>
        <v>D</v>
      </c>
      <c r="M688" s="4">
        <f>INDEX('Product Data'!$A$1:$G$49,MATCH('Order Data'!$F688,'Product Data'!$A$1:$A$49,0),MATCH('Order Data'!M$1,'Product Data'!$A$1:$G$1,0))</f>
        <v>0.2</v>
      </c>
      <c r="N688" s="5">
        <f>INDEX('Product Data'!$A$1:$G$49,MATCH('Order Data'!$F688,'Product Data'!$A$1:$A$49,0),MATCH('Order Data'!N$1,'Product Data'!$A$1:$G$1,0))</f>
        <v>2.6849999999999996</v>
      </c>
      <c r="O688" s="5">
        <f t="shared" si="30"/>
        <v>8.0549999999999997</v>
      </c>
      <c r="P688" t="str">
        <f t="shared" si="31"/>
        <v>Robusta</v>
      </c>
      <c r="Q688" t="str">
        <f t="shared" si="32"/>
        <v>Dark</v>
      </c>
      <c r="R688" t="str">
        <f>_xlfn.XLOOKUP(tbl_orders[[#This Row],[Customer ID]],'Customer Data'!$A$1:$A$1001,'Customer Data'!$H$1:$H$1001,,0)</f>
        <v>Yes</v>
      </c>
    </row>
    <row r="689" spans="1:18" x14ac:dyDescent="0.2">
      <c r="A689" s="2" t="s">
        <v>3083</v>
      </c>
      <c r="B689" s="2" t="str">
        <f>TEXT(tbl_orders[[#This Row],[Order Date]],"mmm")</f>
        <v>Jan</v>
      </c>
      <c r="C689" s="2" t="str">
        <f>TEXT(tbl_orders[[#This Row],[Order Date]],"yyyy")</f>
        <v>2019</v>
      </c>
      <c r="D689" s="3">
        <v>43471</v>
      </c>
      <c r="E689" s="2" t="s">
        <v>3084</v>
      </c>
      <c r="F689" t="s">
        <v>4266</v>
      </c>
      <c r="G689" s="2">
        <v>2</v>
      </c>
      <c r="H689" s="2" t="str">
        <f>_xlfn.XLOOKUP(E689,'Customer Data'!$A$1:$A$1001,'Customer Data'!$B$1:$B$1001,,0)</f>
        <v>Wilton Cottier</v>
      </c>
      <c r="I689" s="2" t="str">
        <f>IF(_xlfn.XLOOKUP(E689,'Customer Data'!$A$1:$A$1001,'Customer Data'!$C$1:$C$1001,,0)=0,"",_xlfn.XLOOKUP(E689,'Customer Data'!$A$1:$A$1001,'Customer Data'!$C$1:$C$1001,,0))</f>
        <v>wcottierj3@cafepress.com</v>
      </c>
      <c r="J689" s="2" t="str">
        <f>_xlfn.XLOOKUP(E689,'Customer Data'!$A$1:$A$1001,'Customer Data'!$F$1:$F$1001,,0)</f>
        <v>China</v>
      </c>
      <c r="K689" t="str">
        <f>INDEX('Product Data'!$A$1:$G$49,MATCH('Order Data'!$F689,'Product Data'!$A$1:$A$49,0),MATCH('Order Data'!K$1,'Product Data'!$A$1:$G$1,0))</f>
        <v>Exc</v>
      </c>
      <c r="L689" t="str">
        <f>INDEX('Product Data'!$A$1:$G$49,MATCH('Order Data'!$F689,'Product Data'!$A$1:$A$49,0),MATCH('Order Data'!L$1,'Product Data'!$A$1:$G$1,0))</f>
        <v>M</v>
      </c>
      <c r="M689" s="4">
        <f>INDEX('Product Data'!$A$1:$G$49,MATCH('Order Data'!$F689,'Product Data'!$A$1:$A$49,0),MATCH('Order Data'!M$1,'Product Data'!$A$1:$G$1,0))</f>
        <v>0.5</v>
      </c>
      <c r="N689" s="5">
        <f>INDEX('Product Data'!$A$1:$G$49,MATCH('Order Data'!$F689,'Product Data'!$A$1:$A$49,0),MATCH('Order Data'!N$1,'Product Data'!$A$1:$G$1,0))</f>
        <v>8.25</v>
      </c>
      <c r="O689" s="5">
        <f t="shared" si="30"/>
        <v>16.5</v>
      </c>
      <c r="P689" t="str">
        <f t="shared" si="31"/>
        <v>Excelsa</v>
      </c>
      <c r="Q689" t="str">
        <f t="shared" si="32"/>
        <v>Medium</v>
      </c>
      <c r="R689" t="str">
        <f>_xlfn.XLOOKUP(tbl_orders[[#This Row],[Customer ID]],'Customer Data'!$A$1:$A$1001,'Customer Data'!$H$1:$H$1001,,0)</f>
        <v>No</v>
      </c>
    </row>
    <row r="690" spans="1:18" x14ac:dyDescent="0.2">
      <c r="A690" s="2" t="s">
        <v>3087</v>
      </c>
      <c r="B690" s="2" t="str">
        <f>TEXT(tbl_orders[[#This Row],[Order Date]],"mmm")</f>
        <v>Apr</v>
      </c>
      <c r="C690" s="2" t="str">
        <f>TEXT(tbl_orders[[#This Row],[Order Date]],"yyyy")</f>
        <v>2019</v>
      </c>
      <c r="D690" s="3">
        <v>43579</v>
      </c>
      <c r="E690" s="2" t="s">
        <v>3088</v>
      </c>
      <c r="F690" t="s">
        <v>4267</v>
      </c>
      <c r="G690" s="2">
        <v>5</v>
      </c>
      <c r="H690" s="2" t="str">
        <f>_xlfn.XLOOKUP(E690,'Customer Data'!$A$1:$A$1001,'Customer Data'!$B$1:$B$1001,,0)</f>
        <v>Kevan Grinsted</v>
      </c>
      <c r="I690" s="2" t="str">
        <f>IF(_xlfn.XLOOKUP(E690,'Customer Data'!$A$1:$A$1001,'Customer Data'!$C$1:$C$1001,,0)=0,"",_xlfn.XLOOKUP(E690,'Customer Data'!$A$1:$A$1001,'Customer Data'!$C$1:$C$1001,,0))</f>
        <v>kgrinstedj4@google.com.br</v>
      </c>
      <c r="J690" s="2" t="str">
        <f>_xlfn.XLOOKUP(E690,'Customer Data'!$A$1:$A$1001,'Customer Data'!$F$1:$F$1001,,0)</f>
        <v>Brazil</v>
      </c>
      <c r="K690" t="str">
        <f>INDEX('Product Data'!$A$1:$G$49,MATCH('Order Data'!$F690,'Product Data'!$A$1:$A$49,0),MATCH('Order Data'!K$1,'Product Data'!$A$1:$G$1,0))</f>
        <v>Ara</v>
      </c>
      <c r="L690" t="str">
        <f>INDEX('Product Data'!$A$1:$G$49,MATCH('Order Data'!$F690,'Product Data'!$A$1:$A$49,0),MATCH('Order Data'!L$1,'Product Data'!$A$1:$G$1,0))</f>
        <v>L</v>
      </c>
      <c r="M690" s="4">
        <f>INDEX('Product Data'!$A$1:$G$49,MATCH('Order Data'!$F690,'Product Data'!$A$1:$A$49,0),MATCH('Order Data'!M$1,'Product Data'!$A$1:$G$1,0))</f>
        <v>1</v>
      </c>
      <c r="N690" s="5">
        <f>INDEX('Product Data'!$A$1:$G$49,MATCH('Order Data'!$F690,'Product Data'!$A$1:$A$49,0),MATCH('Order Data'!N$1,'Product Data'!$A$1:$G$1,0))</f>
        <v>12.95</v>
      </c>
      <c r="O690" s="5">
        <f t="shared" si="30"/>
        <v>64.75</v>
      </c>
      <c r="P690" t="str">
        <f t="shared" si="31"/>
        <v>Arabica</v>
      </c>
      <c r="Q690" t="str">
        <f t="shared" si="32"/>
        <v>Light</v>
      </c>
      <c r="R690" t="str">
        <f>_xlfn.XLOOKUP(tbl_orders[[#This Row],[Customer ID]],'Customer Data'!$A$1:$A$1001,'Customer Data'!$H$1:$H$1001,,0)</f>
        <v>No</v>
      </c>
    </row>
    <row r="691" spans="1:18" x14ac:dyDescent="0.2">
      <c r="A691" s="2" t="s">
        <v>3091</v>
      </c>
      <c r="B691" s="2" t="str">
        <f>TEXT(tbl_orders[[#This Row],[Order Date]],"mmm")</f>
        <v>May</v>
      </c>
      <c r="C691" s="2" t="str">
        <f>TEXT(tbl_orders[[#This Row],[Order Date]],"yyyy")</f>
        <v>2021</v>
      </c>
      <c r="D691" s="3">
        <v>44346</v>
      </c>
      <c r="E691" s="2" t="s">
        <v>3092</v>
      </c>
      <c r="F691" t="s">
        <v>4284</v>
      </c>
      <c r="G691" s="2">
        <v>5</v>
      </c>
      <c r="H691" s="2" t="str">
        <f>_xlfn.XLOOKUP(E691,'Customer Data'!$A$1:$A$1001,'Customer Data'!$B$1:$B$1001,,0)</f>
        <v>Dionne Skyner</v>
      </c>
      <c r="I691" s="2" t="str">
        <f>IF(_xlfn.XLOOKUP(E691,'Customer Data'!$A$1:$A$1001,'Customer Data'!$C$1:$C$1001,,0)=0,"",_xlfn.XLOOKUP(E691,'Customer Data'!$A$1:$A$1001,'Customer Data'!$C$1:$C$1001,,0))</f>
        <v>dskynerj5@hubpages.com</v>
      </c>
      <c r="J691" s="2" t="str">
        <f>_xlfn.XLOOKUP(E691,'Customer Data'!$A$1:$A$1001,'Customer Data'!$F$1:$F$1001,,0)</f>
        <v>China</v>
      </c>
      <c r="K691" t="str">
        <f>INDEX('Product Data'!$A$1:$G$49,MATCH('Order Data'!$F691,'Product Data'!$A$1:$A$49,0),MATCH('Order Data'!K$1,'Product Data'!$A$1:$G$1,0))</f>
        <v>Ara</v>
      </c>
      <c r="L691" t="str">
        <f>INDEX('Product Data'!$A$1:$G$49,MATCH('Order Data'!$F691,'Product Data'!$A$1:$A$49,0),MATCH('Order Data'!L$1,'Product Data'!$A$1:$G$1,0))</f>
        <v>M</v>
      </c>
      <c r="M691" s="4">
        <f>INDEX('Product Data'!$A$1:$G$49,MATCH('Order Data'!$F691,'Product Data'!$A$1:$A$49,0),MATCH('Order Data'!M$1,'Product Data'!$A$1:$G$1,0))</f>
        <v>0.5</v>
      </c>
      <c r="N691" s="5">
        <f>INDEX('Product Data'!$A$1:$G$49,MATCH('Order Data'!$F691,'Product Data'!$A$1:$A$49,0),MATCH('Order Data'!N$1,'Product Data'!$A$1:$G$1,0))</f>
        <v>6.75</v>
      </c>
      <c r="O691" s="5">
        <f t="shared" si="30"/>
        <v>33.75</v>
      </c>
      <c r="P691" t="str">
        <f t="shared" si="31"/>
        <v>Arabica</v>
      </c>
      <c r="Q691" t="str">
        <f t="shared" si="32"/>
        <v>Medium</v>
      </c>
      <c r="R691" t="str">
        <f>_xlfn.XLOOKUP(tbl_orders[[#This Row],[Customer ID]],'Customer Data'!$A$1:$A$1001,'Customer Data'!$H$1:$H$1001,,0)</f>
        <v>No</v>
      </c>
    </row>
    <row r="692" spans="1:18" x14ac:dyDescent="0.2">
      <c r="A692" s="2" t="s">
        <v>3095</v>
      </c>
      <c r="B692" s="2" t="str">
        <f>TEXT(tbl_orders[[#This Row],[Order Date]],"mmm")</f>
        <v>Jul</v>
      </c>
      <c r="C692" s="2" t="str">
        <f>TEXT(tbl_orders[[#This Row],[Order Date]],"yyyy")</f>
        <v>2022</v>
      </c>
      <c r="D692" s="3">
        <v>44754</v>
      </c>
      <c r="E692" s="2" t="s">
        <v>3096</v>
      </c>
      <c r="F692" t="s">
        <v>4292</v>
      </c>
      <c r="G692" s="2">
        <v>2</v>
      </c>
      <c r="H692" s="2" t="str">
        <f>_xlfn.XLOOKUP(E692,'Customer Data'!$A$1:$A$1001,'Customer Data'!$B$1:$B$1001,,0)</f>
        <v>Francesco Dressel</v>
      </c>
      <c r="I692" s="2" t="str">
        <f>IF(_xlfn.XLOOKUP(E692,'Customer Data'!$A$1:$A$1001,'Customer Data'!$C$1:$C$1001,,0)=0,"",_xlfn.XLOOKUP(E692,'Customer Data'!$A$1:$A$1001,'Customer Data'!$C$1:$C$1001,,0))</f>
        <v/>
      </c>
      <c r="J692" s="2" t="str">
        <f>_xlfn.XLOOKUP(E692,'Customer Data'!$A$1:$A$1001,'Customer Data'!$F$1:$F$1001,,0)</f>
        <v>United States</v>
      </c>
      <c r="K692" t="str">
        <f>INDEX('Product Data'!$A$1:$G$49,MATCH('Order Data'!$F692,'Product Data'!$A$1:$A$49,0),MATCH('Order Data'!K$1,'Product Data'!$A$1:$G$1,0))</f>
        <v>Lib</v>
      </c>
      <c r="L692" t="str">
        <f>INDEX('Product Data'!$A$1:$G$49,MATCH('Order Data'!$F692,'Product Data'!$A$1:$A$49,0),MATCH('Order Data'!L$1,'Product Data'!$A$1:$G$1,0))</f>
        <v>D</v>
      </c>
      <c r="M692" s="4">
        <f>INDEX('Product Data'!$A$1:$G$49,MATCH('Order Data'!$F692,'Product Data'!$A$1:$A$49,0),MATCH('Order Data'!M$1,'Product Data'!$A$1:$G$1,0))</f>
        <v>2.5</v>
      </c>
      <c r="N692" s="5">
        <f>INDEX('Product Data'!$A$1:$G$49,MATCH('Order Data'!$F692,'Product Data'!$A$1:$A$49,0),MATCH('Order Data'!N$1,'Product Data'!$A$1:$G$1,0))</f>
        <v>29.784999999999997</v>
      </c>
      <c r="O692" s="5">
        <f t="shared" si="30"/>
        <v>59.569999999999993</v>
      </c>
      <c r="P692" t="str">
        <f t="shared" si="31"/>
        <v>Liberica</v>
      </c>
      <c r="Q692" t="str">
        <f t="shared" si="32"/>
        <v>Dark</v>
      </c>
      <c r="R692" t="str">
        <f>_xlfn.XLOOKUP(tbl_orders[[#This Row],[Customer ID]],'Customer Data'!$A$1:$A$1001,'Customer Data'!$H$1:$H$1001,,0)</f>
        <v>No</v>
      </c>
    </row>
    <row r="693" spans="1:18" x14ac:dyDescent="0.2">
      <c r="A693" s="2" t="s">
        <v>3098</v>
      </c>
      <c r="B693" s="2" t="str">
        <f>TEXT(tbl_orders[[#This Row],[Order Date]],"mmm")</f>
        <v>Jan</v>
      </c>
      <c r="C693" s="2" t="str">
        <f>TEXT(tbl_orders[[#This Row],[Order Date]],"yyyy")</f>
        <v>2021</v>
      </c>
      <c r="D693" s="3">
        <v>44227</v>
      </c>
      <c r="E693" s="2" t="s">
        <v>3126</v>
      </c>
      <c r="F693" t="s">
        <v>4282</v>
      </c>
      <c r="G693" s="2">
        <v>2</v>
      </c>
      <c r="H693" s="2" t="str">
        <f>_xlfn.XLOOKUP(E693,'Customer Data'!$A$1:$A$1001,'Customer Data'!$B$1:$B$1001,,0)</f>
        <v>Jimmy Dymoke</v>
      </c>
      <c r="I693" s="2" t="str">
        <f>IF(_xlfn.XLOOKUP(E693,'Customer Data'!$A$1:$A$1001,'Customer Data'!$C$1:$C$1001,,0)=0,"",_xlfn.XLOOKUP(E693,'Customer Data'!$A$1:$A$1001,'Customer Data'!$C$1:$C$1001,,0))</f>
        <v>jdymokeje@prnewswire.com</v>
      </c>
      <c r="J693" s="2" t="str">
        <f>_xlfn.XLOOKUP(E693,'Customer Data'!$A$1:$A$1001,'Customer Data'!$F$1:$F$1001,,0)</f>
        <v>China</v>
      </c>
      <c r="K693" t="str">
        <f>INDEX('Product Data'!$A$1:$G$49,MATCH('Order Data'!$F693,'Product Data'!$A$1:$A$49,0),MATCH('Order Data'!K$1,'Product Data'!$A$1:$G$1,0))</f>
        <v>Ara</v>
      </c>
      <c r="L693" t="str">
        <f>INDEX('Product Data'!$A$1:$G$49,MATCH('Order Data'!$F693,'Product Data'!$A$1:$A$49,0),MATCH('Order Data'!L$1,'Product Data'!$A$1:$G$1,0))</f>
        <v>M</v>
      </c>
      <c r="M693" s="4">
        <f>INDEX('Product Data'!$A$1:$G$49,MATCH('Order Data'!$F693,'Product Data'!$A$1:$A$49,0),MATCH('Order Data'!M$1,'Product Data'!$A$1:$G$1,0))</f>
        <v>1</v>
      </c>
      <c r="N693" s="5">
        <f>INDEX('Product Data'!$A$1:$G$49,MATCH('Order Data'!$F693,'Product Data'!$A$1:$A$49,0),MATCH('Order Data'!N$1,'Product Data'!$A$1:$G$1,0))</f>
        <v>11.25</v>
      </c>
      <c r="O693" s="5">
        <f t="shared" si="30"/>
        <v>22.5</v>
      </c>
      <c r="P693" t="str">
        <f t="shared" si="31"/>
        <v>Arabica</v>
      </c>
      <c r="Q693" t="str">
        <f t="shared" si="32"/>
        <v>Medium</v>
      </c>
      <c r="R693" t="str">
        <f>_xlfn.XLOOKUP(tbl_orders[[#This Row],[Customer ID]],'Customer Data'!$A$1:$A$1001,'Customer Data'!$H$1:$H$1001,,0)</f>
        <v>No</v>
      </c>
    </row>
    <row r="694" spans="1:18" x14ac:dyDescent="0.2">
      <c r="A694" s="2" t="s">
        <v>3102</v>
      </c>
      <c r="B694" s="2" t="str">
        <f>TEXT(tbl_orders[[#This Row],[Order Date]],"mmm")</f>
        <v>Sep</v>
      </c>
      <c r="C694" s="2" t="str">
        <f>TEXT(tbl_orders[[#This Row],[Order Date]],"yyyy")</f>
        <v>2019</v>
      </c>
      <c r="D694" s="3">
        <v>43720</v>
      </c>
      <c r="E694" s="2" t="s">
        <v>3103</v>
      </c>
      <c r="F694" t="s">
        <v>4270</v>
      </c>
      <c r="G694" s="2">
        <v>1</v>
      </c>
      <c r="H694" s="2" t="str">
        <f>_xlfn.XLOOKUP(E694,'Customer Data'!$A$1:$A$1001,'Customer Data'!$B$1:$B$1001,,0)</f>
        <v>Ambrosio Weinmann</v>
      </c>
      <c r="I694" s="2" t="str">
        <f>IF(_xlfn.XLOOKUP(E694,'Customer Data'!$A$1:$A$1001,'Customer Data'!$C$1:$C$1001,,0)=0,"",_xlfn.XLOOKUP(E694,'Customer Data'!$A$1:$A$1001,'Customer Data'!$C$1:$C$1001,,0))</f>
        <v>aweinmannj8@shinystat.com</v>
      </c>
      <c r="J694" s="2" t="str">
        <f>_xlfn.XLOOKUP(E694,'Customer Data'!$A$1:$A$1001,'Customer Data'!$F$1:$F$1001,,0)</f>
        <v>China</v>
      </c>
      <c r="K694" t="str">
        <f>INDEX('Product Data'!$A$1:$G$49,MATCH('Order Data'!$F694,'Product Data'!$A$1:$A$49,0),MATCH('Order Data'!K$1,'Product Data'!$A$1:$G$1,0))</f>
        <v>Lib</v>
      </c>
      <c r="L694" t="str">
        <f>INDEX('Product Data'!$A$1:$G$49,MATCH('Order Data'!$F694,'Product Data'!$A$1:$A$49,0),MATCH('Order Data'!L$1,'Product Data'!$A$1:$G$1,0))</f>
        <v>D</v>
      </c>
      <c r="M694" s="4">
        <f>INDEX('Product Data'!$A$1:$G$49,MATCH('Order Data'!$F694,'Product Data'!$A$1:$A$49,0),MATCH('Order Data'!M$1,'Product Data'!$A$1:$G$1,0))</f>
        <v>1</v>
      </c>
      <c r="N694" s="5">
        <f>INDEX('Product Data'!$A$1:$G$49,MATCH('Order Data'!$F694,'Product Data'!$A$1:$A$49,0),MATCH('Order Data'!N$1,'Product Data'!$A$1:$G$1,0))</f>
        <v>12.95</v>
      </c>
      <c r="O694" s="5">
        <f t="shared" si="30"/>
        <v>12.95</v>
      </c>
      <c r="P694" t="str">
        <f t="shared" si="31"/>
        <v>Liberica</v>
      </c>
      <c r="Q694" t="str">
        <f t="shared" si="32"/>
        <v>Dark</v>
      </c>
      <c r="R694" t="str">
        <f>_xlfn.XLOOKUP(tbl_orders[[#This Row],[Customer ID]],'Customer Data'!$A$1:$A$1001,'Customer Data'!$H$1:$H$1001,,0)</f>
        <v>No</v>
      </c>
    </row>
    <row r="695" spans="1:18" x14ac:dyDescent="0.2">
      <c r="A695" s="2" t="s">
        <v>3106</v>
      </c>
      <c r="B695" s="2" t="str">
        <f>TEXT(tbl_orders[[#This Row],[Order Date]],"mmm")</f>
        <v>Jun</v>
      </c>
      <c r="C695" s="2" t="str">
        <f>TEXT(tbl_orders[[#This Row],[Order Date]],"yyyy")</f>
        <v>2020</v>
      </c>
      <c r="D695" s="3">
        <v>44012</v>
      </c>
      <c r="E695" s="2" t="s">
        <v>3107</v>
      </c>
      <c r="F695" t="s">
        <v>4302</v>
      </c>
      <c r="G695" s="2">
        <v>2</v>
      </c>
      <c r="H695" s="2" t="str">
        <f>_xlfn.XLOOKUP(E695,'Customer Data'!$A$1:$A$1001,'Customer Data'!$B$1:$B$1001,,0)</f>
        <v>Elden Andriessen</v>
      </c>
      <c r="I695" s="2" t="str">
        <f>IF(_xlfn.XLOOKUP(E695,'Customer Data'!$A$1:$A$1001,'Customer Data'!$C$1:$C$1001,,0)=0,"",_xlfn.XLOOKUP(E695,'Customer Data'!$A$1:$A$1001,'Customer Data'!$C$1:$C$1001,,0))</f>
        <v>eandriessenj9@europa.eu</v>
      </c>
      <c r="J695" s="2" t="str">
        <f>_xlfn.XLOOKUP(E695,'Customer Data'!$A$1:$A$1001,'Customer Data'!$F$1:$F$1001,,0)</f>
        <v>United States</v>
      </c>
      <c r="K695" t="str">
        <f>INDEX('Product Data'!$A$1:$G$49,MATCH('Order Data'!$F695,'Product Data'!$A$1:$A$49,0),MATCH('Order Data'!K$1,'Product Data'!$A$1:$G$1,0))</f>
        <v>Ara</v>
      </c>
      <c r="L695" t="str">
        <f>INDEX('Product Data'!$A$1:$G$49,MATCH('Order Data'!$F695,'Product Data'!$A$1:$A$49,0),MATCH('Order Data'!L$1,'Product Data'!$A$1:$G$1,0))</f>
        <v>M</v>
      </c>
      <c r="M695" s="4">
        <f>INDEX('Product Data'!$A$1:$G$49,MATCH('Order Data'!$F695,'Product Data'!$A$1:$A$49,0),MATCH('Order Data'!M$1,'Product Data'!$A$1:$G$1,0))</f>
        <v>2.5</v>
      </c>
      <c r="N695" s="5">
        <f>INDEX('Product Data'!$A$1:$G$49,MATCH('Order Data'!$F695,'Product Data'!$A$1:$A$49,0),MATCH('Order Data'!N$1,'Product Data'!$A$1:$G$1,0))</f>
        <v>25.874999999999996</v>
      </c>
      <c r="O695" s="5">
        <f t="shared" si="30"/>
        <v>51.749999999999993</v>
      </c>
      <c r="P695" t="str">
        <f t="shared" si="31"/>
        <v>Arabica</v>
      </c>
      <c r="Q695" t="str">
        <f t="shared" si="32"/>
        <v>Medium</v>
      </c>
      <c r="R695" t="str">
        <f>_xlfn.XLOOKUP(tbl_orders[[#This Row],[Customer ID]],'Customer Data'!$A$1:$A$1001,'Customer Data'!$H$1:$H$1001,,0)</f>
        <v>Yes</v>
      </c>
    </row>
    <row r="696" spans="1:18" x14ac:dyDescent="0.2">
      <c r="A696" s="2" t="s">
        <v>3110</v>
      </c>
      <c r="B696" s="2" t="str">
        <f>TEXT(tbl_orders[[#This Row],[Order Date]],"mmm")</f>
        <v>Mar</v>
      </c>
      <c r="C696" s="2" t="str">
        <f>TEXT(tbl_orders[[#This Row],[Order Date]],"yyyy")</f>
        <v>2020</v>
      </c>
      <c r="D696" s="3">
        <v>43915</v>
      </c>
      <c r="E696" s="2" t="s">
        <v>3111</v>
      </c>
      <c r="F696" t="s">
        <v>4271</v>
      </c>
      <c r="G696" s="2">
        <v>5</v>
      </c>
      <c r="H696" s="2" t="str">
        <f>_xlfn.XLOOKUP(E696,'Customer Data'!$A$1:$A$1001,'Customer Data'!$B$1:$B$1001,,0)</f>
        <v>Roxie Deaconson</v>
      </c>
      <c r="I696" s="2" t="str">
        <f>IF(_xlfn.XLOOKUP(E696,'Customer Data'!$A$1:$A$1001,'Customer Data'!$C$1:$C$1001,,0)=0,"",_xlfn.XLOOKUP(E696,'Customer Data'!$A$1:$A$1001,'Customer Data'!$C$1:$C$1001,,0))</f>
        <v>rdeaconsonja@archive.org</v>
      </c>
      <c r="J696" s="2" t="str">
        <f>_xlfn.XLOOKUP(E696,'Customer Data'!$A$1:$A$1001,'Customer Data'!$F$1:$F$1001,,0)</f>
        <v>China</v>
      </c>
      <c r="K696" t="str">
        <f>INDEX('Product Data'!$A$1:$G$49,MATCH('Order Data'!$F696,'Product Data'!$A$1:$A$49,0),MATCH('Order Data'!K$1,'Product Data'!$A$1:$G$1,0))</f>
        <v>Exc</v>
      </c>
      <c r="L696" t="str">
        <f>INDEX('Product Data'!$A$1:$G$49,MATCH('Order Data'!$F696,'Product Data'!$A$1:$A$49,0),MATCH('Order Data'!L$1,'Product Data'!$A$1:$G$1,0))</f>
        <v>D</v>
      </c>
      <c r="M696" s="4">
        <f>INDEX('Product Data'!$A$1:$G$49,MATCH('Order Data'!$F696,'Product Data'!$A$1:$A$49,0),MATCH('Order Data'!M$1,'Product Data'!$A$1:$G$1,0))</f>
        <v>0.5</v>
      </c>
      <c r="N696" s="5">
        <f>INDEX('Product Data'!$A$1:$G$49,MATCH('Order Data'!$F696,'Product Data'!$A$1:$A$49,0),MATCH('Order Data'!N$1,'Product Data'!$A$1:$G$1,0))</f>
        <v>7.29</v>
      </c>
      <c r="O696" s="5">
        <f t="shared" si="30"/>
        <v>36.450000000000003</v>
      </c>
      <c r="P696" t="str">
        <f t="shared" si="31"/>
        <v>Excelsa</v>
      </c>
      <c r="Q696" t="str">
        <f t="shared" si="32"/>
        <v>Dark</v>
      </c>
      <c r="R696" t="str">
        <f>_xlfn.XLOOKUP(tbl_orders[[#This Row],[Customer ID]],'Customer Data'!$A$1:$A$1001,'Customer Data'!$H$1:$H$1001,,0)</f>
        <v>No</v>
      </c>
    </row>
    <row r="697" spans="1:18" x14ac:dyDescent="0.2">
      <c r="A697" s="2" t="s">
        <v>3114</v>
      </c>
      <c r="B697" s="2" t="str">
        <f>TEXT(tbl_orders[[#This Row],[Order Date]],"mmm")</f>
        <v>Apr</v>
      </c>
      <c r="C697" s="2" t="str">
        <f>TEXT(tbl_orders[[#This Row],[Order Date]],"yyyy")</f>
        <v>2021</v>
      </c>
      <c r="D697" s="3">
        <v>44300</v>
      </c>
      <c r="E697" s="2" t="s">
        <v>3115</v>
      </c>
      <c r="F697" t="s">
        <v>4291</v>
      </c>
      <c r="G697" s="2">
        <v>5</v>
      </c>
      <c r="H697" s="2" t="str">
        <f>_xlfn.XLOOKUP(E697,'Customer Data'!$A$1:$A$1001,'Customer Data'!$B$1:$B$1001,,0)</f>
        <v>Davida Caro</v>
      </c>
      <c r="I697" s="2" t="str">
        <f>IF(_xlfn.XLOOKUP(E697,'Customer Data'!$A$1:$A$1001,'Customer Data'!$C$1:$C$1001,,0)=0,"",_xlfn.XLOOKUP(E697,'Customer Data'!$A$1:$A$1001,'Customer Data'!$C$1:$C$1001,,0))</f>
        <v>dcarojb@twitter.com</v>
      </c>
      <c r="J697" s="2" t="str">
        <f>_xlfn.XLOOKUP(E697,'Customer Data'!$A$1:$A$1001,'Customer Data'!$F$1:$F$1001,,0)</f>
        <v>United States</v>
      </c>
      <c r="K697" t="str">
        <f>INDEX('Product Data'!$A$1:$G$49,MATCH('Order Data'!$F697,'Product Data'!$A$1:$A$49,0),MATCH('Order Data'!K$1,'Product Data'!$A$1:$G$1,0))</f>
        <v>Lib</v>
      </c>
      <c r="L697" t="str">
        <f>INDEX('Product Data'!$A$1:$G$49,MATCH('Order Data'!$F697,'Product Data'!$A$1:$A$49,0),MATCH('Order Data'!L$1,'Product Data'!$A$1:$G$1,0))</f>
        <v>L</v>
      </c>
      <c r="M697" s="4">
        <f>INDEX('Product Data'!$A$1:$G$49,MATCH('Order Data'!$F697,'Product Data'!$A$1:$A$49,0),MATCH('Order Data'!M$1,'Product Data'!$A$1:$G$1,0))</f>
        <v>2.5</v>
      </c>
      <c r="N697" s="5">
        <f>INDEX('Product Data'!$A$1:$G$49,MATCH('Order Data'!$F697,'Product Data'!$A$1:$A$49,0),MATCH('Order Data'!N$1,'Product Data'!$A$1:$G$1,0))</f>
        <v>36.454999999999998</v>
      </c>
      <c r="O697" s="5">
        <f t="shared" si="30"/>
        <v>182.27499999999998</v>
      </c>
      <c r="P697" t="str">
        <f t="shared" si="31"/>
        <v>Liberica</v>
      </c>
      <c r="Q697" t="str">
        <f t="shared" si="32"/>
        <v>Light</v>
      </c>
      <c r="R697" t="str">
        <f>_xlfn.XLOOKUP(tbl_orders[[#This Row],[Customer ID]],'Customer Data'!$A$1:$A$1001,'Customer Data'!$H$1:$H$1001,,0)</f>
        <v>Yes</v>
      </c>
    </row>
    <row r="698" spans="1:18" x14ac:dyDescent="0.2">
      <c r="A698" s="2" t="s">
        <v>3118</v>
      </c>
      <c r="B698" s="2" t="str">
        <f>TEXT(tbl_orders[[#This Row],[Order Date]],"mmm")</f>
        <v>Aug</v>
      </c>
      <c r="C698" s="2" t="str">
        <f>TEXT(tbl_orders[[#This Row],[Order Date]],"yyyy")</f>
        <v>2019</v>
      </c>
      <c r="D698" s="3">
        <v>43693</v>
      </c>
      <c r="E698" s="2" t="s">
        <v>3119</v>
      </c>
      <c r="F698" t="s">
        <v>4296</v>
      </c>
      <c r="G698" s="2">
        <v>4</v>
      </c>
      <c r="H698" s="2" t="str">
        <f>_xlfn.XLOOKUP(E698,'Customer Data'!$A$1:$A$1001,'Customer Data'!$B$1:$B$1001,,0)</f>
        <v>Johna Bluck</v>
      </c>
      <c r="I698" s="2" t="str">
        <f>IF(_xlfn.XLOOKUP(E698,'Customer Data'!$A$1:$A$1001,'Customer Data'!$C$1:$C$1001,,0)=0,"",_xlfn.XLOOKUP(E698,'Customer Data'!$A$1:$A$1001,'Customer Data'!$C$1:$C$1001,,0))</f>
        <v>jbluckjc@imageshack.us</v>
      </c>
      <c r="J698" s="2" t="str">
        <f>_xlfn.XLOOKUP(E698,'Customer Data'!$A$1:$A$1001,'Customer Data'!$F$1:$F$1001,,0)</f>
        <v>Brazil</v>
      </c>
      <c r="K698" t="str">
        <f>INDEX('Product Data'!$A$1:$G$49,MATCH('Order Data'!$F698,'Product Data'!$A$1:$A$49,0),MATCH('Order Data'!K$1,'Product Data'!$A$1:$G$1,0))</f>
        <v>Lib</v>
      </c>
      <c r="L698" t="str">
        <f>INDEX('Product Data'!$A$1:$G$49,MATCH('Order Data'!$F698,'Product Data'!$A$1:$A$49,0),MATCH('Order Data'!L$1,'Product Data'!$A$1:$G$1,0))</f>
        <v>D</v>
      </c>
      <c r="M698" s="4">
        <f>INDEX('Product Data'!$A$1:$G$49,MATCH('Order Data'!$F698,'Product Data'!$A$1:$A$49,0),MATCH('Order Data'!M$1,'Product Data'!$A$1:$G$1,0))</f>
        <v>0.5</v>
      </c>
      <c r="N698" s="5">
        <f>INDEX('Product Data'!$A$1:$G$49,MATCH('Order Data'!$F698,'Product Data'!$A$1:$A$49,0),MATCH('Order Data'!N$1,'Product Data'!$A$1:$G$1,0))</f>
        <v>7.77</v>
      </c>
      <c r="O698" s="5">
        <f t="shared" si="30"/>
        <v>31.08</v>
      </c>
      <c r="P698" t="str">
        <f t="shared" si="31"/>
        <v>Liberica</v>
      </c>
      <c r="Q698" t="str">
        <f t="shared" si="32"/>
        <v>Dark</v>
      </c>
      <c r="R698" t="str">
        <f>_xlfn.XLOOKUP(tbl_orders[[#This Row],[Customer ID]],'Customer Data'!$A$1:$A$1001,'Customer Data'!$H$1:$H$1001,,0)</f>
        <v>No</v>
      </c>
    </row>
    <row r="699" spans="1:18" x14ac:dyDescent="0.2">
      <c r="A699" s="2" t="s">
        <v>3122</v>
      </c>
      <c r="B699" s="2" t="str">
        <f>TEXT(tbl_orders[[#This Row],[Order Date]],"mmm")</f>
        <v>Dec</v>
      </c>
      <c r="C699" s="2" t="str">
        <f>TEXT(tbl_orders[[#This Row],[Order Date]],"yyyy")</f>
        <v>2021</v>
      </c>
      <c r="D699" s="3">
        <v>44547</v>
      </c>
      <c r="E699" s="2" t="s">
        <v>3123</v>
      </c>
      <c r="F699" t="s">
        <v>4284</v>
      </c>
      <c r="G699" s="2">
        <v>3</v>
      </c>
      <c r="H699" s="2" t="str">
        <f>_xlfn.XLOOKUP(E699,'Customer Data'!$A$1:$A$1001,'Customer Data'!$B$1:$B$1001,,0)</f>
        <v>Myrle Dearden</v>
      </c>
      <c r="I699" s="2" t="str">
        <f>IF(_xlfn.XLOOKUP(E699,'Customer Data'!$A$1:$A$1001,'Customer Data'!$C$1:$C$1001,,0)=0,"",_xlfn.XLOOKUP(E699,'Customer Data'!$A$1:$A$1001,'Customer Data'!$C$1:$C$1001,,0))</f>
        <v/>
      </c>
      <c r="J699" s="2" t="str">
        <f>_xlfn.XLOOKUP(E699,'Customer Data'!$A$1:$A$1001,'Customer Data'!$F$1:$F$1001,,0)</f>
        <v>China</v>
      </c>
      <c r="K699" t="str">
        <f>INDEX('Product Data'!$A$1:$G$49,MATCH('Order Data'!$F699,'Product Data'!$A$1:$A$49,0),MATCH('Order Data'!K$1,'Product Data'!$A$1:$G$1,0))</f>
        <v>Ara</v>
      </c>
      <c r="L699" t="str">
        <f>INDEX('Product Data'!$A$1:$G$49,MATCH('Order Data'!$F699,'Product Data'!$A$1:$A$49,0),MATCH('Order Data'!L$1,'Product Data'!$A$1:$G$1,0))</f>
        <v>M</v>
      </c>
      <c r="M699" s="4">
        <f>INDEX('Product Data'!$A$1:$G$49,MATCH('Order Data'!$F699,'Product Data'!$A$1:$A$49,0),MATCH('Order Data'!M$1,'Product Data'!$A$1:$G$1,0))</f>
        <v>0.5</v>
      </c>
      <c r="N699" s="5">
        <f>INDEX('Product Data'!$A$1:$G$49,MATCH('Order Data'!$F699,'Product Data'!$A$1:$A$49,0),MATCH('Order Data'!N$1,'Product Data'!$A$1:$G$1,0))</f>
        <v>6.75</v>
      </c>
      <c r="O699" s="5">
        <f t="shared" si="30"/>
        <v>20.25</v>
      </c>
      <c r="P699" t="str">
        <f t="shared" si="31"/>
        <v>Arabica</v>
      </c>
      <c r="Q699" t="str">
        <f t="shared" si="32"/>
        <v>Medium</v>
      </c>
      <c r="R699" t="str">
        <f>_xlfn.XLOOKUP(tbl_orders[[#This Row],[Customer ID]],'Customer Data'!$A$1:$A$1001,'Customer Data'!$H$1:$H$1001,,0)</f>
        <v>No</v>
      </c>
    </row>
    <row r="700" spans="1:18" x14ac:dyDescent="0.2">
      <c r="A700" s="2" t="s">
        <v>3125</v>
      </c>
      <c r="B700" s="2" t="str">
        <f>TEXT(tbl_orders[[#This Row],[Order Date]],"mmm")</f>
        <v>Dec</v>
      </c>
      <c r="C700" s="2" t="str">
        <f>TEXT(tbl_orders[[#This Row],[Order Date]],"yyyy")</f>
        <v>2019</v>
      </c>
      <c r="D700" s="3">
        <v>43830</v>
      </c>
      <c r="E700" s="2" t="s">
        <v>3126</v>
      </c>
      <c r="F700" t="s">
        <v>4270</v>
      </c>
      <c r="G700" s="2">
        <v>2</v>
      </c>
      <c r="H700" s="2" t="str">
        <f>_xlfn.XLOOKUP(E700,'Customer Data'!$A$1:$A$1001,'Customer Data'!$B$1:$B$1001,,0)</f>
        <v>Jimmy Dymoke</v>
      </c>
      <c r="I700" s="2" t="str">
        <f>IF(_xlfn.XLOOKUP(E700,'Customer Data'!$A$1:$A$1001,'Customer Data'!$C$1:$C$1001,,0)=0,"",_xlfn.XLOOKUP(E700,'Customer Data'!$A$1:$A$1001,'Customer Data'!$C$1:$C$1001,,0))</f>
        <v>jdymokeje@prnewswire.com</v>
      </c>
      <c r="J700" s="2" t="str">
        <f>_xlfn.XLOOKUP(E700,'Customer Data'!$A$1:$A$1001,'Customer Data'!$F$1:$F$1001,,0)</f>
        <v>China</v>
      </c>
      <c r="K700" t="str">
        <f>INDEX('Product Data'!$A$1:$G$49,MATCH('Order Data'!$F700,'Product Data'!$A$1:$A$49,0),MATCH('Order Data'!K$1,'Product Data'!$A$1:$G$1,0))</f>
        <v>Lib</v>
      </c>
      <c r="L700" t="str">
        <f>INDEX('Product Data'!$A$1:$G$49,MATCH('Order Data'!$F700,'Product Data'!$A$1:$A$49,0),MATCH('Order Data'!L$1,'Product Data'!$A$1:$G$1,0))</f>
        <v>D</v>
      </c>
      <c r="M700" s="4">
        <f>INDEX('Product Data'!$A$1:$G$49,MATCH('Order Data'!$F700,'Product Data'!$A$1:$A$49,0),MATCH('Order Data'!M$1,'Product Data'!$A$1:$G$1,0))</f>
        <v>1</v>
      </c>
      <c r="N700" s="5">
        <f>INDEX('Product Data'!$A$1:$G$49,MATCH('Order Data'!$F700,'Product Data'!$A$1:$A$49,0),MATCH('Order Data'!N$1,'Product Data'!$A$1:$G$1,0))</f>
        <v>12.95</v>
      </c>
      <c r="O700" s="5">
        <f t="shared" si="30"/>
        <v>25.9</v>
      </c>
      <c r="P700" t="str">
        <f t="shared" si="31"/>
        <v>Liberica</v>
      </c>
      <c r="Q700" t="str">
        <f t="shared" si="32"/>
        <v>Dark</v>
      </c>
      <c r="R700" t="str">
        <f>_xlfn.XLOOKUP(tbl_orders[[#This Row],[Customer ID]],'Customer Data'!$A$1:$A$1001,'Customer Data'!$H$1:$H$1001,,0)</f>
        <v>No</v>
      </c>
    </row>
    <row r="701" spans="1:18" x14ac:dyDescent="0.2">
      <c r="A701" s="2" t="s">
        <v>3129</v>
      </c>
      <c r="B701" s="2" t="str">
        <f>TEXT(tbl_orders[[#This Row],[Order Date]],"mmm")</f>
        <v>Apr</v>
      </c>
      <c r="C701" s="2" t="str">
        <f>TEXT(tbl_orders[[#This Row],[Order Date]],"yyyy")</f>
        <v>2021</v>
      </c>
      <c r="D701" s="3">
        <v>44298</v>
      </c>
      <c r="E701" s="2" t="s">
        <v>3130</v>
      </c>
      <c r="F701" t="s">
        <v>4285</v>
      </c>
      <c r="G701" s="2">
        <v>4</v>
      </c>
      <c r="H701" s="2" t="str">
        <f>_xlfn.XLOOKUP(E701,'Customer Data'!$A$1:$A$1001,'Customer Data'!$B$1:$B$1001,,0)</f>
        <v>Orland Tadman</v>
      </c>
      <c r="I701" s="2" t="str">
        <f>IF(_xlfn.XLOOKUP(E701,'Customer Data'!$A$1:$A$1001,'Customer Data'!$C$1:$C$1001,,0)=0,"",_xlfn.XLOOKUP(E701,'Customer Data'!$A$1:$A$1001,'Customer Data'!$C$1:$C$1001,,0))</f>
        <v>otadmanjf@ft.com</v>
      </c>
      <c r="J701" s="2" t="str">
        <f>_xlfn.XLOOKUP(E701,'Customer Data'!$A$1:$A$1001,'Customer Data'!$F$1:$F$1001,,0)</f>
        <v>United States</v>
      </c>
      <c r="K701" t="str">
        <f>INDEX('Product Data'!$A$1:$G$49,MATCH('Order Data'!$F701,'Product Data'!$A$1:$A$49,0),MATCH('Order Data'!K$1,'Product Data'!$A$1:$G$1,0))</f>
        <v>Ara</v>
      </c>
      <c r="L701" t="str">
        <f>INDEX('Product Data'!$A$1:$G$49,MATCH('Order Data'!$F701,'Product Data'!$A$1:$A$49,0),MATCH('Order Data'!L$1,'Product Data'!$A$1:$G$1,0))</f>
        <v>D</v>
      </c>
      <c r="M701" s="4">
        <f>INDEX('Product Data'!$A$1:$G$49,MATCH('Order Data'!$F701,'Product Data'!$A$1:$A$49,0),MATCH('Order Data'!M$1,'Product Data'!$A$1:$G$1,0))</f>
        <v>0.5</v>
      </c>
      <c r="N701" s="5">
        <f>INDEX('Product Data'!$A$1:$G$49,MATCH('Order Data'!$F701,'Product Data'!$A$1:$A$49,0),MATCH('Order Data'!N$1,'Product Data'!$A$1:$G$1,0))</f>
        <v>5.97</v>
      </c>
      <c r="O701" s="5">
        <f t="shared" si="30"/>
        <v>23.88</v>
      </c>
      <c r="P701" t="str">
        <f t="shared" si="31"/>
        <v>Arabica</v>
      </c>
      <c r="Q701" t="str">
        <f t="shared" si="32"/>
        <v>Dark</v>
      </c>
      <c r="R701" t="str">
        <f>_xlfn.XLOOKUP(tbl_orders[[#This Row],[Customer ID]],'Customer Data'!$A$1:$A$1001,'Customer Data'!$H$1:$H$1001,,0)</f>
        <v>Yes</v>
      </c>
    </row>
    <row r="702" spans="1:18" x14ac:dyDescent="0.2">
      <c r="A702" s="2" t="s">
        <v>3133</v>
      </c>
      <c r="B702" s="2" t="str">
        <f>TEXT(tbl_orders[[#This Row],[Order Date]],"mmm")</f>
        <v>Sep</v>
      </c>
      <c r="C702" s="2" t="str">
        <f>TEXT(tbl_orders[[#This Row],[Order Date]],"yyyy")</f>
        <v>2019</v>
      </c>
      <c r="D702" s="3">
        <v>43736</v>
      </c>
      <c r="E702" s="2" t="s">
        <v>3134</v>
      </c>
      <c r="F702" t="s">
        <v>4288</v>
      </c>
      <c r="G702" s="2">
        <v>2</v>
      </c>
      <c r="H702" s="2" t="str">
        <f>_xlfn.XLOOKUP(E702,'Customer Data'!$A$1:$A$1001,'Customer Data'!$B$1:$B$1001,,0)</f>
        <v>Barrett Gudde</v>
      </c>
      <c r="I702" s="2" t="str">
        <f>IF(_xlfn.XLOOKUP(E702,'Customer Data'!$A$1:$A$1001,'Customer Data'!$C$1:$C$1001,,0)=0,"",_xlfn.XLOOKUP(E702,'Customer Data'!$A$1:$A$1001,'Customer Data'!$C$1:$C$1001,,0))</f>
        <v>bguddejg@dailymotion.com</v>
      </c>
      <c r="J702" s="2" t="str">
        <f>_xlfn.XLOOKUP(E702,'Customer Data'!$A$1:$A$1001,'Customer Data'!$F$1:$F$1001,,0)</f>
        <v>United States</v>
      </c>
      <c r="K702" t="str">
        <f>INDEX('Product Data'!$A$1:$G$49,MATCH('Order Data'!$F702,'Product Data'!$A$1:$A$49,0),MATCH('Order Data'!K$1,'Product Data'!$A$1:$G$1,0))</f>
        <v>Lib</v>
      </c>
      <c r="L702" t="str">
        <f>INDEX('Product Data'!$A$1:$G$49,MATCH('Order Data'!$F702,'Product Data'!$A$1:$A$49,0),MATCH('Order Data'!L$1,'Product Data'!$A$1:$G$1,0))</f>
        <v>L</v>
      </c>
      <c r="M702" s="4">
        <f>INDEX('Product Data'!$A$1:$G$49,MATCH('Order Data'!$F702,'Product Data'!$A$1:$A$49,0),MATCH('Order Data'!M$1,'Product Data'!$A$1:$G$1,0))</f>
        <v>0.5</v>
      </c>
      <c r="N702" s="5">
        <f>INDEX('Product Data'!$A$1:$G$49,MATCH('Order Data'!$F702,'Product Data'!$A$1:$A$49,0),MATCH('Order Data'!N$1,'Product Data'!$A$1:$G$1,0))</f>
        <v>9.51</v>
      </c>
      <c r="O702" s="5">
        <f t="shared" si="30"/>
        <v>19.02</v>
      </c>
      <c r="P702" t="str">
        <f t="shared" si="31"/>
        <v>Liberica</v>
      </c>
      <c r="Q702" t="str">
        <f t="shared" si="32"/>
        <v>Light</v>
      </c>
      <c r="R702" t="str">
        <f>_xlfn.XLOOKUP(tbl_orders[[#This Row],[Customer ID]],'Customer Data'!$A$1:$A$1001,'Customer Data'!$H$1:$H$1001,,0)</f>
        <v>No</v>
      </c>
    </row>
    <row r="703" spans="1:18" x14ac:dyDescent="0.2">
      <c r="A703" s="2" t="s">
        <v>3137</v>
      </c>
      <c r="B703" s="2" t="str">
        <f>TEXT(tbl_orders[[#This Row],[Order Date]],"mmm")</f>
        <v>Jun</v>
      </c>
      <c r="C703" s="2" t="str">
        <f>TEXT(tbl_orders[[#This Row],[Order Date]],"yyyy")</f>
        <v>2022</v>
      </c>
      <c r="D703" s="3">
        <v>44727</v>
      </c>
      <c r="E703" s="2" t="s">
        <v>3138</v>
      </c>
      <c r="F703" t="s">
        <v>4285</v>
      </c>
      <c r="G703" s="2">
        <v>2</v>
      </c>
      <c r="H703" s="2" t="str">
        <f>_xlfn.XLOOKUP(E703,'Customer Data'!$A$1:$A$1001,'Customer Data'!$B$1:$B$1001,,0)</f>
        <v>Nathan Sictornes</v>
      </c>
      <c r="I703" s="2" t="str">
        <f>IF(_xlfn.XLOOKUP(E703,'Customer Data'!$A$1:$A$1001,'Customer Data'!$C$1:$C$1001,,0)=0,"",_xlfn.XLOOKUP(E703,'Customer Data'!$A$1:$A$1001,'Customer Data'!$C$1:$C$1001,,0))</f>
        <v>nsictornesjh@buzzfeed.com</v>
      </c>
      <c r="J703" s="2" t="str">
        <f>_xlfn.XLOOKUP(E703,'Customer Data'!$A$1:$A$1001,'Customer Data'!$F$1:$F$1001,,0)</f>
        <v>Brazil</v>
      </c>
      <c r="K703" t="str">
        <f>INDEX('Product Data'!$A$1:$G$49,MATCH('Order Data'!$F703,'Product Data'!$A$1:$A$49,0),MATCH('Order Data'!K$1,'Product Data'!$A$1:$G$1,0))</f>
        <v>Ara</v>
      </c>
      <c r="L703" t="str">
        <f>INDEX('Product Data'!$A$1:$G$49,MATCH('Order Data'!$F703,'Product Data'!$A$1:$A$49,0),MATCH('Order Data'!L$1,'Product Data'!$A$1:$G$1,0))</f>
        <v>D</v>
      </c>
      <c r="M703" s="4">
        <f>INDEX('Product Data'!$A$1:$G$49,MATCH('Order Data'!$F703,'Product Data'!$A$1:$A$49,0),MATCH('Order Data'!M$1,'Product Data'!$A$1:$G$1,0))</f>
        <v>0.5</v>
      </c>
      <c r="N703" s="5">
        <f>INDEX('Product Data'!$A$1:$G$49,MATCH('Order Data'!$F703,'Product Data'!$A$1:$A$49,0),MATCH('Order Data'!N$1,'Product Data'!$A$1:$G$1,0))</f>
        <v>5.97</v>
      </c>
      <c r="O703" s="5">
        <f t="shared" si="30"/>
        <v>11.94</v>
      </c>
      <c r="P703" t="str">
        <f t="shared" si="31"/>
        <v>Arabica</v>
      </c>
      <c r="Q703" t="str">
        <f t="shared" si="32"/>
        <v>Dark</v>
      </c>
      <c r="R703" t="str">
        <f>_xlfn.XLOOKUP(tbl_orders[[#This Row],[Customer ID]],'Customer Data'!$A$1:$A$1001,'Customer Data'!$H$1:$H$1001,,0)</f>
        <v>Yes</v>
      </c>
    </row>
    <row r="704" spans="1:18" x14ac:dyDescent="0.2">
      <c r="A704" s="2" t="s">
        <v>3141</v>
      </c>
      <c r="B704" s="2" t="str">
        <f>TEXT(tbl_orders[[#This Row],[Order Date]],"mmm")</f>
        <v>Jul</v>
      </c>
      <c r="C704" s="2" t="str">
        <f>TEXT(tbl_orders[[#This Row],[Order Date]],"yyyy")</f>
        <v>2019</v>
      </c>
      <c r="D704" s="3">
        <v>43661</v>
      </c>
      <c r="E704" s="2" t="s">
        <v>3142</v>
      </c>
      <c r="F704" t="s">
        <v>4307</v>
      </c>
      <c r="G704" s="2">
        <v>1</v>
      </c>
      <c r="H704" s="2" t="str">
        <f>_xlfn.XLOOKUP(E704,'Customer Data'!$A$1:$A$1001,'Customer Data'!$B$1:$B$1001,,0)</f>
        <v>Vivyan Dunning</v>
      </c>
      <c r="I704" s="2" t="str">
        <f>IF(_xlfn.XLOOKUP(E704,'Customer Data'!$A$1:$A$1001,'Customer Data'!$C$1:$C$1001,,0)=0,"",_xlfn.XLOOKUP(E704,'Customer Data'!$A$1:$A$1001,'Customer Data'!$C$1:$C$1001,,0))</f>
        <v>vdunningji@independent.co.uk</v>
      </c>
      <c r="J704" s="2" t="str">
        <f>_xlfn.XLOOKUP(E704,'Customer Data'!$A$1:$A$1001,'Customer Data'!$F$1:$F$1001,,0)</f>
        <v>United States</v>
      </c>
      <c r="K704" t="str">
        <f>INDEX('Product Data'!$A$1:$G$49,MATCH('Order Data'!$F704,'Product Data'!$A$1:$A$49,0),MATCH('Order Data'!K$1,'Product Data'!$A$1:$G$1,0))</f>
        <v>Ara</v>
      </c>
      <c r="L704" t="str">
        <f>INDEX('Product Data'!$A$1:$G$49,MATCH('Order Data'!$F704,'Product Data'!$A$1:$A$49,0),MATCH('Order Data'!L$1,'Product Data'!$A$1:$G$1,0))</f>
        <v>L</v>
      </c>
      <c r="M704" s="4">
        <f>INDEX('Product Data'!$A$1:$G$49,MATCH('Order Data'!$F704,'Product Data'!$A$1:$A$49,0),MATCH('Order Data'!M$1,'Product Data'!$A$1:$G$1,0))</f>
        <v>0.5</v>
      </c>
      <c r="N704" s="5">
        <f>INDEX('Product Data'!$A$1:$G$49,MATCH('Order Data'!$F704,'Product Data'!$A$1:$A$49,0),MATCH('Order Data'!N$1,'Product Data'!$A$1:$G$1,0))</f>
        <v>7.77</v>
      </c>
      <c r="O704" s="5">
        <f t="shared" si="30"/>
        <v>7.77</v>
      </c>
      <c r="P704" t="str">
        <f t="shared" si="31"/>
        <v>Arabica</v>
      </c>
      <c r="Q704" t="str">
        <f t="shared" si="32"/>
        <v>Light</v>
      </c>
      <c r="R704" t="str">
        <f>_xlfn.XLOOKUP(tbl_orders[[#This Row],[Customer ID]],'Customer Data'!$A$1:$A$1001,'Customer Data'!$H$1:$H$1001,,0)</f>
        <v>Yes</v>
      </c>
    </row>
    <row r="705" spans="1:18" x14ac:dyDescent="0.2">
      <c r="A705" s="2" t="s">
        <v>3145</v>
      </c>
      <c r="B705" s="2" t="str">
        <f>TEXT(tbl_orders[[#This Row],[Order Date]],"mmm")</f>
        <v>Feb</v>
      </c>
      <c r="C705" s="2" t="str">
        <f>TEXT(tbl_orders[[#This Row],[Order Date]],"yyyy")</f>
        <v>2019</v>
      </c>
      <c r="D705" s="3">
        <v>43506</v>
      </c>
      <c r="E705" s="2" t="s">
        <v>3146</v>
      </c>
      <c r="F705" t="s">
        <v>4292</v>
      </c>
      <c r="G705" s="2">
        <v>4</v>
      </c>
      <c r="H705" s="2" t="str">
        <f>_xlfn.XLOOKUP(E705,'Customer Data'!$A$1:$A$1001,'Customer Data'!$B$1:$B$1001,,0)</f>
        <v>Doralin Baison</v>
      </c>
      <c r="I705" s="2" t="str">
        <f>IF(_xlfn.XLOOKUP(E705,'Customer Data'!$A$1:$A$1001,'Customer Data'!$C$1:$C$1001,,0)=0,"",_xlfn.XLOOKUP(E705,'Customer Data'!$A$1:$A$1001,'Customer Data'!$C$1:$C$1001,,0))</f>
        <v/>
      </c>
      <c r="J705" s="2" t="str">
        <f>_xlfn.XLOOKUP(E705,'Customer Data'!$A$1:$A$1001,'Customer Data'!$F$1:$F$1001,,0)</f>
        <v>Brazil</v>
      </c>
      <c r="K705" t="str">
        <f>INDEX('Product Data'!$A$1:$G$49,MATCH('Order Data'!$F705,'Product Data'!$A$1:$A$49,0),MATCH('Order Data'!K$1,'Product Data'!$A$1:$G$1,0))</f>
        <v>Lib</v>
      </c>
      <c r="L705" t="str">
        <f>INDEX('Product Data'!$A$1:$G$49,MATCH('Order Data'!$F705,'Product Data'!$A$1:$A$49,0),MATCH('Order Data'!L$1,'Product Data'!$A$1:$G$1,0))</f>
        <v>D</v>
      </c>
      <c r="M705" s="4">
        <f>INDEX('Product Data'!$A$1:$G$49,MATCH('Order Data'!$F705,'Product Data'!$A$1:$A$49,0),MATCH('Order Data'!M$1,'Product Data'!$A$1:$G$1,0))</f>
        <v>2.5</v>
      </c>
      <c r="N705" s="5">
        <f>INDEX('Product Data'!$A$1:$G$49,MATCH('Order Data'!$F705,'Product Data'!$A$1:$A$49,0),MATCH('Order Data'!N$1,'Product Data'!$A$1:$G$1,0))</f>
        <v>29.784999999999997</v>
      </c>
      <c r="O705" s="5">
        <f t="shared" si="30"/>
        <v>119.13999999999999</v>
      </c>
      <c r="P705" t="str">
        <f t="shared" si="31"/>
        <v>Liberica</v>
      </c>
      <c r="Q705" t="str">
        <f t="shared" si="32"/>
        <v>Dark</v>
      </c>
      <c r="R705" t="str">
        <f>_xlfn.XLOOKUP(tbl_orders[[#This Row],[Customer ID]],'Customer Data'!$A$1:$A$1001,'Customer Data'!$H$1:$H$1001,,0)</f>
        <v>Yes</v>
      </c>
    </row>
    <row r="706" spans="1:18" x14ac:dyDescent="0.2">
      <c r="A706" s="2" t="s">
        <v>3148</v>
      </c>
      <c r="B706" s="2" t="str">
        <f>TEXT(tbl_orders[[#This Row],[Order Date]],"mmm")</f>
        <v>Jun</v>
      </c>
      <c r="C706" s="2" t="str">
        <f>TEXT(tbl_orders[[#This Row],[Order Date]],"yyyy")</f>
        <v>2022</v>
      </c>
      <c r="D706" s="3">
        <v>44716</v>
      </c>
      <c r="E706" s="2" t="s">
        <v>3149</v>
      </c>
      <c r="F706" t="s">
        <v>4280</v>
      </c>
      <c r="G706" s="2">
        <v>2</v>
      </c>
      <c r="H706" s="2" t="str">
        <f>_xlfn.XLOOKUP(E706,'Customer Data'!$A$1:$A$1001,'Customer Data'!$B$1:$B$1001,,0)</f>
        <v>Josefina Ferens</v>
      </c>
      <c r="I706" s="2" t="str">
        <f>IF(_xlfn.XLOOKUP(E706,'Customer Data'!$A$1:$A$1001,'Customer Data'!$C$1:$C$1001,,0)=0,"",_xlfn.XLOOKUP(E706,'Customer Data'!$A$1:$A$1001,'Customer Data'!$C$1:$C$1001,,0))</f>
        <v/>
      </c>
      <c r="J706" s="2" t="str">
        <f>_xlfn.XLOOKUP(E706,'Customer Data'!$A$1:$A$1001,'Customer Data'!$F$1:$F$1001,,0)</f>
        <v>United States</v>
      </c>
      <c r="K706" t="str">
        <f>INDEX('Product Data'!$A$1:$G$49,MATCH('Order Data'!$F706,'Product Data'!$A$1:$A$49,0),MATCH('Order Data'!K$1,'Product Data'!$A$1:$G$1,0))</f>
        <v>Exc</v>
      </c>
      <c r="L706" t="str">
        <f>INDEX('Product Data'!$A$1:$G$49,MATCH('Order Data'!$F706,'Product Data'!$A$1:$A$49,0),MATCH('Order Data'!L$1,'Product Data'!$A$1:$G$1,0))</f>
        <v>D</v>
      </c>
      <c r="M706" s="4">
        <f>INDEX('Product Data'!$A$1:$G$49,MATCH('Order Data'!$F706,'Product Data'!$A$1:$A$49,0),MATCH('Order Data'!M$1,'Product Data'!$A$1:$G$1,0))</f>
        <v>0.2</v>
      </c>
      <c r="N706" s="5">
        <f>INDEX('Product Data'!$A$1:$G$49,MATCH('Order Data'!$F706,'Product Data'!$A$1:$A$49,0),MATCH('Order Data'!N$1,'Product Data'!$A$1:$G$1,0))</f>
        <v>3.645</v>
      </c>
      <c r="O706" s="5">
        <f t="shared" si="30"/>
        <v>7.29</v>
      </c>
      <c r="P706" t="str">
        <f t="shared" si="31"/>
        <v>Excelsa</v>
      </c>
      <c r="Q706" t="str">
        <f t="shared" si="32"/>
        <v>Dark</v>
      </c>
      <c r="R706" t="str">
        <f>_xlfn.XLOOKUP(tbl_orders[[#This Row],[Customer ID]],'Customer Data'!$A$1:$A$1001,'Customer Data'!$H$1:$H$1001,,0)</f>
        <v>Yes</v>
      </c>
    </row>
    <row r="707" spans="1:18" x14ac:dyDescent="0.2">
      <c r="A707" s="2" t="s">
        <v>3151</v>
      </c>
      <c r="B707" s="2" t="str">
        <f>TEXT(tbl_orders[[#This Row],[Order Date]],"mmm")</f>
        <v>Oct</v>
      </c>
      <c r="C707" s="2" t="str">
        <f>TEXT(tbl_orders[[#This Row],[Order Date]],"yyyy")</f>
        <v>2020</v>
      </c>
      <c r="D707" s="3">
        <v>44114</v>
      </c>
      <c r="E707" s="2" t="s">
        <v>3152</v>
      </c>
      <c r="F707" t="s">
        <v>4303</v>
      </c>
      <c r="G707" s="2">
        <v>2</v>
      </c>
      <c r="H707" s="2" t="str">
        <f>_xlfn.XLOOKUP(E707,'Customer Data'!$A$1:$A$1001,'Customer Data'!$B$1:$B$1001,,0)</f>
        <v>Shelley Gehring</v>
      </c>
      <c r="I707" s="2" t="str">
        <f>IF(_xlfn.XLOOKUP(E707,'Customer Data'!$A$1:$A$1001,'Customer Data'!$C$1:$C$1001,,0)=0,"",_xlfn.XLOOKUP(E707,'Customer Data'!$A$1:$A$1001,'Customer Data'!$C$1:$C$1001,,0))</f>
        <v>sgehringjl@gnu.org</v>
      </c>
      <c r="J707" s="2" t="str">
        <f>_xlfn.XLOOKUP(E707,'Customer Data'!$A$1:$A$1001,'Customer Data'!$F$1:$F$1001,,0)</f>
        <v>Brazil</v>
      </c>
      <c r="K707" t="str">
        <f>INDEX('Product Data'!$A$1:$G$49,MATCH('Order Data'!$F707,'Product Data'!$A$1:$A$49,0),MATCH('Order Data'!K$1,'Product Data'!$A$1:$G$1,0))</f>
        <v>Exc</v>
      </c>
      <c r="L707" t="str">
        <f>INDEX('Product Data'!$A$1:$G$49,MATCH('Order Data'!$F707,'Product Data'!$A$1:$A$49,0),MATCH('Order Data'!L$1,'Product Data'!$A$1:$G$1,0))</f>
        <v>L</v>
      </c>
      <c r="M707" s="4">
        <f>INDEX('Product Data'!$A$1:$G$49,MATCH('Order Data'!$F707,'Product Data'!$A$1:$A$49,0),MATCH('Order Data'!M$1,'Product Data'!$A$1:$G$1,0))</f>
        <v>0.5</v>
      </c>
      <c r="N707" s="5">
        <f>INDEX('Product Data'!$A$1:$G$49,MATCH('Order Data'!$F707,'Product Data'!$A$1:$A$49,0),MATCH('Order Data'!N$1,'Product Data'!$A$1:$G$1,0))</f>
        <v>8.91</v>
      </c>
      <c r="O707" s="5">
        <f t="shared" ref="O707:O770" si="33">N707*G707</f>
        <v>17.82</v>
      </c>
      <c r="P707" t="str">
        <f t="shared" ref="P707:P770" si="34">IF(K707="Rob","Robusta",IF(K707="Exc","Excelsa",IF(K707="Ara","Arabica",IF(K707="Lib","Liberica",""))))</f>
        <v>Excelsa</v>
      </c>
      <c r="Q707" t="str">
        <f t="shared" ref="Q707:Q770" si="35">IF(L707="M","Medium",IF(L707="L","Light",IF(L707="D","Dark","")))</f>
        <v>Light</v>
      </c>
      <c r="R707" t="str">
        <f>_xlfn.XLOOKUP(tbl_orders[[#This Row],[Customer ID]],'Customer Data'!$A$1:$A$1001,'Customer Data'!$H$1:$H$1001,,0)</f>
        <v>No</v>
      </c>
    </row>
    <row r="708" spans="1:18" x14ac:dyDescent="0.2">
      <c r="A708" s="2" t="s">
        <v>3155</v>
      </c>
      <c r="B708" s="2" t="str">
        <f>TEXT(tbl_orders[[#This Row],[Order Date]],"mmm")</f>
        <v>Jun</v>
      </c>
      <c r="C708" s="2" t="str">
        <f>TEXT(tbl_orders[[#This Row],[Order Date]],"yyyy")</f>
        <v>2021</v>
      </c>
      <c r="D708" s="3">
        <v>44353</v>
      </c>
      <c r="E708" s="2" t="s">
        <v>3156</v>
      </c>
      <c r="F708" t="s">
        <v>4283</v>
      </c>
      <c r="G708" s="2">
        <v>3</v>
      </c>
      <c r="H708" s="2" t="str">
        <f>_xlfn.XLOOKUP(E708,'Customer Data'!$A$1:$A$1001,'Customer Data'!$B$1:$B$1001,,0)</f>
        <v>Barrie Fallowes</v>
      </c>
      <c r="I708" s="2" t="str">
        <f>IF(_xlfn.XLOOKUP(E708,'Customer Data'!$A$1:$A$1001,'Customer Data'!$C$1:$C$1001,,0)=0,"",_xlfn.XLOOKUP(E708,'Customer Data'!$A$1:$A$1001,'Customer Data'!$C$1:$C$1001,,0))</f>
        <v>bfallowesjm@purevolume.com</v>
      </c>
      <c r="J708" s="2" t="str">
        <f>_xlfn.XLOOKUP(E708,'Customer Data'!$A$1:$A$1001,'Customer Data'!$F$1:$F$1001,,0)</f>
        <v>United States</v>
      </c>
      <c r="K708" t="str">
        <f>INDEX('Product Data'!$A$1:$G$49,MATCH('Order Data'!$F708,'Product Data'!$A$1:$A$49,0),MATCH('Order Data'!K$1,'Product Data'!$A$1:$G$1,0))</f>
        <v>Exc</v>
      </c>
      <c r="L708" t="str">
        <f>INDEX('Product Data'!$A$1:$G$49,MATCH('Order Data'!$F708,'Product Data'!$A$1:$A$49,0),MATCH('Order Data'!L$1,'Product Data'!$A$1:$G$1,0))</f>
        <v>M</v>
      </c>
      <c r="M708" s="4">
        <f>INDEX('Product Data'!$A$1:$G$49,MATCH('Order Data'!$F708,'Product Data'!$A$1:$A$49,0),MATCH('Order Data'!M$1,'Product Data'!$A$1:$G$1,0))</f>
        <v>0.2</v>
      </c>
      <c r="N708" s="5">
        <f>INDEX('Product Data'!$A$1:$G$49,MATCH('Order Data'!$F708,'Product Data'!$A$1:$A$49,0),MATCH('Order Data'!N$1,'Product Data'!$A$1:$G$1,0))</f>
        <v>4.125</v>
      </c>
      <c r="O708" s="5">
        <f t="shared" si="33"/>
        <v>12.375</v>
      </c>
      <c r="P708" t="str">
        <f t="shared" si="34"/>
        <v>Excelsa</v>
      </c>
      <c r="Q708" t="str">
        <f t="shared" si="35"/>
        <v>Medium</v>
      </c>
      <c r="R708" t="str">
        <f>_xlfn.XLOOKUP(tbl_orders[[#This Row],[Customer ID]],'Customer Data'!$A$1:$A$1001,'Customer Data'!$H$1:$H$1001,,0)</f>
        <v>No</v>
      </c>
    </row>
    <row r="709" spans="1:18" x14ac:dyDescent="0.2">
      <c r="A709" s="2" t="s">
        <v>3159</v>
      </c>
      <c r="B709" s="2" t="str">
        <f>TEXT(tbl_orders[[#This Row],[Order Date]],"mmm")</f>
        <v>Mar</v>
      </c>
      <c r="C709" s="2" t="str">
        <f>TEXT(tbl_orders[[#This Row],[Order Date]],"yyyy")</f>
        <v>2019</v>
      </c>
      <c r="D709" s="3">
        <v>43540</v>
      </c>
      <c r="E709" s="2" t="s">
        <v>3160</v>
      </c>
      <c r="F709" t="s">
        <v>4270</v>
      </c>
      <c r="G709" s="2">
        <v>2</v>
      </c>
      <c r="H709" s="2" t="str">
        <f>_xlfn.XLOOKUP(E709,'Customer Data'!$A$1:$A$1001,'Customer Data'!$B$1:$B$1001,,0)</f>
        <v>Nicolas Aiton</v>
      </c>
      <c r="I709" s="2" t="str">
        <f>IF(_xlfn.XLOOKUP(E709,'Customer Data'!$A$1:$A$1001,'Customer Data'!$C$1:$C$1001,,0)=0,"",_xlfn.XLOOKUP(E709,'Customer Data'!$A$1:$A$1001,'Customer Data'!$C$1:$C$1001,,0))</f>
        <v/>
      </c>
      <c r="J709" s="2" t="str">
        <f>_xlfn.XLOOKUP(E709,'Customer Data'!$A$1:$A$1001,'Customer Data'!$F$1:$F$1001,,0)</f>
        <v>Brazil</v>
      </c>
      <c r="K709" t="str">
        <f>INDEX('Product Data'!$A$1:$G$49,MATCH('Order Data'!$F709,'Product Data'!$A$1:$A$49,0),MATCH('Order Data'!K$1,'Product Data'!$A$1:$G$1,0))</f>
        <v>Lib</v>
      </c>
      <c r="L709" t="str">
        <f>INDEX('Product Data'!$A$1:$G$49,MATCH('Order Data'!$F709,'Product Data'!$A$1:$A$49,0),MATCH('Order Data'!L$1,'Product Data'!$A$1:$G$1,0))</f>
        <v>D</v>
      </c>
      <c r="M709" s="4">
        <f>INDEX('Product Data'!$A$1:$G$49,MATCH('Order Data'!$F709,'Product Data'!$A$1:$A$49,0),MATCH('Order Data'!M$1,'Product Data'!$A$1:$G$1,0))</f>
        <v>1</v>
      </c>
      <c r="N709" s="5">
        <f>INDEX('Product Data'!$A$1:$G$49,MATCH('Order Data'!$F709,'Product Data'!$A$1:$A$49,0),MATCH('Order Data'!N$1,'Product Data'!$A$1:$G$1,0))</f>
        <v>12.95</v>
      </c>
      <c r="O709" s="5">
        <f t="shared" si="33"/>
        <v>25.9</v>
      </c>
      <c r="P709" t="str">
        <f t="shared" si="34"/>
        <v>Liberica</v>
      </c>
      <c r="Q709" t="str">
        <f t="shared" si="35"/>
        <v>Dark</v>
      </c>
      <c r="R709" t="str">
        <f>_xlfn.XLOOKUP(tbl_orders[[#This Row],[Customer ID]],'Customer Data'!$A$1:$A$1001,'Customer Data'!$H$1:$H$1001,,0)</f>
        <v>No</v>
      </c>
    </row>
    <row r="710" spans="1:18" x14ac:dyDescent="0.2">
      <c r="A710" s="2" t="s">
        <v>3162</v>
      </c>
      <c r="B710" s="2" t="str">
        <f>TEXT(tbl_orders[[#This Row],[Order Date]],"mmm")</f>
        <v>Dec</v>
      </c>
      <c r="C710" s="2" t="str">
        <f>TEXT(tbl_orders[[#This Row],[Order Date]],"yyyy")</f>
        <v>2019</v>
      </c>
      <c r="D710" s="3">
        <v>43804</v>
      </c>
      <c r="E710" s="2" t="s">
        <v>3163</v>
      </c>
      <c r="F710" t="s">
        <v>4284</v>
      </c>
      <c r="G710" s="2">
        <v>2</v>
      </c>
      <c r="H710" s="2" t="str">
        <f>_xlfn.XLOOKUP(E710,'Customer Data'!$A$1:$A$1001,'Customer Data'!$B$1:$B$1001,,0)</f>
        <v>Shelli De Banke</v>
      </c>
      <c r="I710" s="2" t="str">
        <f>IF(_xlfn.XLOOKUP(E710,'Customer Data'!$A$1:$A$1001,'Customer Data'!$C$1:$C$1001,,0)=0,"",_xlfn.XLOOKUP(E710,'Customer Data'!$A$1:$A$1001,'Customer Data'!$C$1:$C$1001,,0))</f>
        <v>sdejo@newsvine.com</v>
      </c>
      <c r="J710" s="2" t="str">
        <f>_xlfn.XLOOKUP(E710,'Customer Data'!$A$1:$A$1001,'Customer Data'!$F$1:$F$1001,,0)</f>
        <v>China</v>
      </c>
      <c r="K710" t="str">
        <f>INDEX('Product Data'!$A$1:$G$49,MATCH('Order Data'!$F710,'Product Data'!$A$1:$A$49,0),MATCH('Order Data'!K$1,'Product Data'!$A$1:$G$1,0))</f>
        <v>Ara</v>
      </c>
      <c r="L710" t="str">
        <f>INDEX('Product Data'!$A$1:$G$49,MATCH('Order Data'!$F710,'Product Data'!$A$1:$A$49,0),MATCH('Order Data'!L$1,'Product Data'!$A$1:$G$1,0))</f>
        <v>M</v>
      </c>
      <c r="M710" s="4">
        <f>INDEX('Product Data'!$A$1:$G$49,MATCH('Order Data'!$F710,'Product Data'!$A$1:$A$49,0),MATCH('Order Data'!M$1,'Product Data'!$A$1:$G$1,0))</f>
        <v>0.5</v>
      </c>
      <c r="N710" s="5">
        <f>INDEX('Product Data'!$A$1:$G$49,MATCH('Order Data'!$F710,'Product Data'!$A$1:$A$49,0),MATCH('Order Data'!N$1,'Product Data'!$A$1:$G$1,0))</f>
        <v>6.75</v>
      </c>
      <c r="O710" s="5">
        <f t="shared" si="33"/>
        <v>13.5</v>
      </c>
      <c r="P710" t="str">
        <f t="shared" si="34"/>
        <v>Arabica</v>
      </c>
      <c r="Q710" t="str">
        <f t="shared" si="35"/>
        <v>Medium</v>
      </c>
      <c r="R710" t="str">
        <f>_xlfn.XLOOKUP(tbl_orders[[#This Row],[Customer ID]],'Customer Data'!$A$1:$A$1001,'Customer Data'!$H$1:$H$1001,,0)</f>
        <v>Yes</v>
      </c>
    </row>
    <row r="711" spans="1:18" x14ac:dyDescent="0.2">
      <c r="A711" s="2" t="s">
        <v>3166</v>
      </c>
      <c r="B711" s="2" t="str">
        <f>TEXT(tbl_orders[[#This Row],[Order Date]],"mmm")</f>
        <v>Jan</v>
      </c>
      <c r="C711" s="2" t="str">
        <f>TEXT(tbl_orders[[#This Row],[Order Date]],"yyyy")</f>
        <v>2019</v>
      </c>
      <c r="D711" s="3">
        <v>43485</v>
      </c>
      <c r="E711" s="2" t="s">
        <v>3167</v>
      </c>
      <c r="F711" t="s">
        <v>4303</v>
      </c>
      <c r="G711" s="2">
        <v>2</v>
      </c>
      <c r="H711" s="2" t="str">
        <f>_xlfn.XLOOKUP(E711,'Customer Data'!$A$1:$A$1001,'Customer Data'!$B$1:$B$1001,,0)</f>
        <v>Lyell Murch</v>
      </c>
      <c r="I711" s="2" t="str">
        <f>IF(_xlfn.XLOOKUP(E711,'Customer Data'!$A$1:$A$1001,'Customer Data'!$C$1:$C$1001,,0)=0,"",_xlfn.XLOOKUP(E711,'Customer Data'!$A$1:$A$1001,'Customer Data'!$C$1:$C$1001,,0))</f>
        <v/>
      </c>
      <c r="J711" s="2" t="str">
        <f>_xlfn.XLOOKUP(E711,'Customer Data'!$A$1:$A$1001,'Customer Data'!$F$1:$F$1001,,0)</f>
        <v>United States</v>
      </c>
      <c r="K711" t="str">
        <f>INDEX('Product Data'!$A$1:$G$49,MATCH('Order Data'!$F711,'Product Data'!$A$1:$A$49,0),MATCH('Order Data'!K$1,'Product Data'!$A$1:$G$1,0))</f>
        <v>Exc</v>
      </c>
      <c r="L711" t="str">
        <f>INDEX('Product Data'!$A$1:$G$49,MATCH('Order Data'!$F711,'Product Data'!$A$1:$A$49,0),MATCH('Order Data'!L$1,'Product Data'!$A$1:$G$1,0))</f>
        <v>L</v>
      </c>
      <c r="M711" s="4">
        <f>INDEX('Product Data'!$A$1:$G$49,MATCH('Order Data'!$F711,'Product Data'!$A$1:$A$49,0),MATCH('Order Data'!M$1,'Product Data'!$A$1:$G$1,0))</f>
        <v>0.5</v>
      </c>
      <c r="N711" s="5">
        <f>INDEX('Product Data'!$A$1:$G$49,MATCH('Order Data'!$F711,'Product Data'!$A$1:$A$49,0),MATCH('Order Data'!N$1,'Product Data'!$A$1:$G$1,0))</f>
        <v>8.91</v>
      </c>
      <c r="O711" s="5">
        <f t="shared" si="33"/>
        <v>17.82</v>
      </c>
      <c r="P711" t="str">
        <f t="shared" si="34"/>
        <v>Excelsa</v>
      </c>
      <c r="Q711" t="str">
        <f t="shared" si="35"/>
        <v>Light</v>
      </c>
      <c r="R711" t="str">
        <f>_xlfn.XLOOKUP(tbl_orders[[#This Row],[Customer ID]],'Customer Data'!$A$1:$A$1001,'Customer Data'!$H$1:$H$1001,,0)</f>
        <v>Yes</v>
      </c>
    </row>
    <row r="712" spans="1:18" x14ac:dyDescent="0.2">
      <c r="A712" s="2" t="s">
        <v>3169</v>
      </c>
      <c r="B712" s="2" t="str">
        <f>TEXT(tbl_orders[[#This Row],[Order Date]],"mmm")</f>
        <v>Apr</v>
      </c>
      <c r="C712" s="2" t="str">
        <f>TEXT(tbl_orders[[#This Row],[Order Date]],"yyyy")</f>
        <v>2022</v>
      </c>
      <c r="D712" s="3">
        <v>44655</v>
      </c>
      <c r="E712" s="2" t="s">
        <v>3170</v>
      </c>
      <c r="F712" t="s">
        <v>4266</v>
      </c>
      <c r="G712" s="2">
        <v>2</v>
      </c>
      <c r="H712" s="2" t="str">
        <f>_xlfn.XLOOKUP(E712,'Customer Data'!$A$1:$A$1001,'Customer Data'!$B$1:$B$1001,,0)</f>
        <v>Stearne Count</v>
      </c>
      <c r="I712" s="2" t="str">
        <f>IF(_xlfn.XLOOKUP(E712,'Customer Data'!$A$1:$A$1001,'Customer Data'!$C$1:$C$1001,,0)=0,"",_xlfn.XLOOKUP(E712,'Customer Data'!$A$1:$A$1001,'Customer Data'!$C$1:$C$1001,,0))</f>
        <v>scountjq@nba.com</v>
      </c>
      <c r="J712" s="2" t="str">
        <f>_xlfn.XLOOKUP(E712,'Customer Data'!$A$1:$A$1001,'Customer Data'!$F$1:$F$1001,,0)</f>
        <v>China</v>
      </c>
      <c r="K712" t="str">
        <f>INDEX('Product Data'!$A$1:$G$49,MATCH('Order Data'!$F712,'Product Data'!$A$1:$A$49,0),MATCH('Order Data'!K$1,'Product Data'!$A$1:$G$1,0))</f>
        <v>Exc</v>
      </c>
      <c r="L712" t="str">
        <f>INDEX('Product Data'!$A$1:$G$49,MATCH('Order Data'!$F712,'Product Data'!$A$1:$A$49,0),MATCH('Order Data'!L$1,'Product Data'!$A$1:$G$1,0))</f>
        <v>M</v>
      </c>
      <c r="M712" s="4">
        <f>INDEX('Product Data'!$A$1:$G$49,MATCH('Order Data'!$F712,'Product Data'!$A$1:$A$49,0),MATCH('Order Data'!M$1,'Product Data'!$A$1:$G$1,0))</f>
        <v>0.5</v>
      </c>
      <c r="N712" s="5">
        <f>INDEX('Product Data'!$A$1:$G$49,MATCH('Order Data'!$F712,'Product Data'!$A$1:$A$49,0),MATCH('Order Data'!N$1,'Product Data'!$A$1:$G$1,0))</f>
        <v>8.25</v>
      </c>
      <c r="O712" s="5">
        <f t="shared" si="33"/>
        <v>16.5</v>
      </c>
      <c r="P712" t="str">
        <f t="shared" si="34"/>
        <v>Excelsa</v>
      </c>
      <c r="Q712" t="str">
        <f t="shared" si="35"/>
        <v>Medium</v>
      </c>
      <c r="R712" t="str">
        <f>_xlfn.XLOOKUP(tbl_orders[[#This Row],[Customer ID]],'Customer Data'!$A$1:$A$1001,'Customer Data'!$H$1:$H$1001,,0)</f>
        <v>No</v>
      </c>
    </row>
    <row r="713" spans="1:18" x14ac:dyDescent="0.2">
      <c r="A713" s="2" t="s">
        <v>3173</v>
      </c>
      <c r="B713" s="2" t="str">
        <f>TEXT(tbl_orders[[#This Row],[Order Date]],"mmm")</f>
        <v>Feb</v>
      </c>
      <c r="C713" s="2" t="str">
        <f>TEXT(tbl_orders[[#This Row],[Order Date]],"yyyy")</f>
        <v>2022</v>
      </c>
      <c r="D713" s="3">
        <v>44600</v>
      </c>
      <c r="E713" s="2" t="s">
        <v>3174</v>
      </c>
      <c r="F713" t="s">
        <v>4301</v>
      </c>
      <c r="G713" s="2">
        <v>2</v>
      </c>
      <c r="H713" s="2" t="str">
        <f>_xlfn.XLOOKUP(E713,'Customer Data'!$A$1:$A$1001,'Customer Data'!$B$1:$B$1001,,0)</f>
        <v>Selia Ragles</v>
      </c>
      <c r="I713" s="2" t="str">
        <f>IF(_xlfn.XLOOKUP(E713,'Customer Data'!$A$1:$A$1001,'Customer Data'!$C$1:$C$1001,,0)=0,"",_xlfn.XLOOKUP(E713,'Customer Data'!$A$1:$A$1001,'Customer Data'!$C$1:$C$1001,,0))</f>
        <v>sraglesjr@blogtalkradio.com</v>
      </c>
      <c r="J713" s="2" t="str">
        <f>_xlfn.XLOOKUP(E713,'Customer Data'!$A$1:$A$1001,'Customer Data'!$F$1:$F$1001,,0)</f>
        <v>Brazil</v>
      </c>
      <c r="K713" t="str">
        <f>INDEX('Product Data'!$A$1:$G$49,MATCH('Order Data'!$F713,'Product Data'!$A$1:$A$49,0),MATCH('Order Data'!K$1,'Product Data'!$A$1:$G$1,0))</f>
        <v>Rob</v>
      </c>
      <c r="L713" t="str">
        <f>INDEX('Product Data'!$A$1:$G$49,MATCH('Order Data'!$F713,'Product Data'!$A$1:$A$49,0),MATCH('Order Data'!L$1,'Product Data'!$A$1:$G$1,0))</f>
        <v>M</v>
      </c>
      <c r="M713" s="4">
        <f>INDEX('Product Data'!$A$1:$G$49,MATCH('Order Data'!$F713,'Product Data'!$A$1:$A$49,0),MATCH('Order Data'!M$1,'Product Data'!$A$1:$G$1,0))</f>
        <v>0.2</v>
      </c>
      <c r="N713" s="5">
        <f>INDEX('Product Data'!$A$1:$G$49,MATCH('Order Data'!$F713,'Product Data'!$A$1:$A$49,0),MATCH('Order Data'!N$1,'Product Data'!$A$1:$G$1,0))</f>
        <v>2.9849999999999999</v>
      </c>
      <c r="O713" s="5">
        <f t="shared" si="33"/>
        <v>5.97</v>
      </c>
      <c r="P713" t="str">
        <f t="shared" si="34"/>
        <v>Robusta</v>
      </c>
      <c r="Q713" t="str">
        <f t="shared" si="35"/>
        <v>Medium</v>
      </c>
      <c r="R713" t="str">
        <f>_xlfn.XLOOKUP(tbl_orders[[#This Row],[Customer ID]],'Customer Data'!$A$1:$A$1001,'Customer Data'!$H$1:$H$1001,,0)</f>
        <v>No</v>
      </c>
    </row>
    <row r="714" spans="1:18" x14ac:dyDescent="0.2">
      <c r="A714" s="2" t="s">
        <v>3178</v>
      </c>
      <c r="B714" s="2" t="str">
        <f>TEXT(tbl_orders[[#This Row],[Order Date]],"mmm")</f>
        <v>Jun</v>
      </c>
      <c r="C714" s="2" t="str">
        <f>TEXT(tbl_orders[[#This Row],[Order Date]],"yyyy")</f>
        <v>2019</v>
      </c>
      <c r="D714" s="3">
        <v>43646</v>
      </c>
      <c r="E714" s="2" t="s">
        <v>3179</v>
      </c>
      <c r="F714" t="s">
        <v>4266</v>
      </c>
      <c r="G714" s="2">
        <v>2</v>
      </c>
      <c r="H714" s="2" t="str">
        <f>_xlfn.XLOOKUP(E714,'Customer Data'!$A$1:$A$1001,'Customer Data'!$B$1:$B$1001,,0)</f>
        <v>Silas Deehan</v>
      </c>
      <c r="I714" s="2" t="str">
        <f>IF(_xlfn.XLOOKUP(E714,'Customer Data'!$A$1:$A$1001,'Customer Data'!$C$1:$C$1001,,0)=0,"",_xlfn.XLOOKUP(E714,'Customer Data'!$A$1:$A$1001,'Customer Data'!$C$1:$C$1001,,0))</f>
        <v/>
      </c>
      <c r="J714" s="2" t="str">
        <f>_xlfn.XLOOKUP(E714,'Customer Data'!$A$1:$A$1001,'Customer Data'!$F$1:$F$1001,,0)</f>
        <v>China</v>
      </c>
      <c r="K714" t="str">
        <f>INDEX('Product Data'!$A$1:$G$49,MATCH('Order Data'!$F714,'Product Data'!$A$1:$A$49,0),MATCH('Order Data'!K$1,'Product Data'!$A$1:$G$1,0))</f>
        <v>Exc</v>
      </c>
      <c r="L714" t="str">
        <f>INDEX('Product Data'!$A$1:$G$49,MATCH('Order Data'!$F714,'Product Data'!$A$1:$A$49,0),MATCH('Order Data'!L$1,'Product Data'!$A$1:$G$1,0))</f>
        <v>M</v>
      </c>
      <c r="M714" s="4">
        <f>INDEX('Product Data'!$A$1:$G$49,MATCH('Order Data'!$F714,'Product Data'!$A$1:$A$49,0),MATCH('Order Data'!M$1,'Product Data'!$A$1:$G$1,0))</f>
        <v>0.5</v>
      </c>
      <c r="N714" s="5">
        <f>INDEX('Product Data'!$A$1:$G$49,MATCH('Order Data'!$F714,'Product Data'!$A$1:$A$49,0),MATCH('Order Data'!N$1,'Product Data'!$A$1:$G$1,0))</f>
        <v>8.25</v>
      </c>
      <c r="O714" s="5">
        <f t="shared" si="33"/>
        <v>16.5</v>
      </c>
      <c r="P714" t="str">
        <f t="shared" si="34"/>
        <v>Excelsa</v>
      </c>
      <c r="Q714" t="str">
        <f t="shared" si="35"/>
        <v>Medium</v>
      </c>
      <c r="R714" t="str">
        <f>_xlfn.XLOOKUP(tbl_orders[[#This Row],[Customer ID]],'Customer Data'!$A$1:$A$1001,'Customer Data'!$H$1:$H$1001,,0)</f>
        <v>No</v>
      </c>
    </row>
    <row r="715" spans="1:18" x14ac:dyDescent="0.2">
      <c r="A715" s="2" t="s">
        <v>3181</v>
      </c>
      <c r="B715" s="2" t="str">
        <f>TEXT(tbl_orders[[#This Row],[Order Date]],"mmm")</f>
        <v>May</v>
      </c>
      <c r="C715" s="2" t="str">
        <f>TEXT(tbl_orders[[#This Row],[Order Date]],"yyyy")</f>
        <v>2020</v>
      </c>
      <c r="D715" s="3">
        <v>43960</v>
      </c>
      <c r="E715" s="2" t="s">
        <v>3182</v>
      </c>
      <c r="F715" t="s">
        <v>4301</v>
      </c>
      <c r="G715" s="2">
        <v>1</v>
      </c>
      <c r="H715" s="2" t="str">
        <f>_xlfn.XLOOKUP(E715,'Customer Data'!$A$1:$A$1001,'Customer Data'!$B$1:$B$1001,,0)</f>
        <v>Sacha Bruun</v>
      </c>
      <c r="I715" s="2" t="str">
        <f>IF(_xlfn.XLOOKUP(E715,'Customer Data'!$A$1:$A$1001,'Customer Data'!$C$1:$C$1001,,0)=0,"",_xlfn.XLOOKUP(E715,'Customer Data'!$A$1:$A$1001,'Customer Data'!$C$1:$C$1001,,0))</f>
        <v>sbruunjt@blogtalkradio.com</v>
      </c>
      <c r="J715" s="2" t="str">
        <f>_xlfn.XLOOKUP(E715,'Customer Data'!$A$1:$A$1001,'Customer Data'!$F$1:$F$1001,,0)</f>
        <v>United States</v>
      </c>
      <c r="K715" t="str">
        <f>INDEX('Product Data'!$A$1:$G$49,MATCH('Order Data'!$F715,'Product Data'!$A$1:$A$49,0),MATCH('Order Data'!K$1,'Product Data'!$A$1:$G$1,0))</f>
        <v>Rob</v>
      </c>
      <c r="L715" t="str">
        <f>INDEX('Product Data'!$A$1:$G$49,MATCH('Order Data'!$F715,'Product Data'!$A$1:$A$49,0),MATCH('Order Data'!L$1,'Product Data'!$A$1:$G$1,0))</f>
        <v>M</v>
      </c>
      <c r="M715" s="4">
        <f>INDEX('Product Data'!$A$1:$G$49,MATCH('Order Data'!$F715,'Product Data'!$A$1:$A$49,0),MATCH('Order Data'!M$1,'Product Data'!$A$1:$G$1,0))</f>
        <v>0.2</v>
      </c>
      <c r="N715" s="5">
        <f>INDEX('Product Data'!$A$1:$G$49,MATCH('Order Data'!$F715,'Product Data'!$A$1:$A$49,0),MATCH('Order Data'!N$1,'Product Data'!$A$1:$G$1,0))</f>
        <v>2.9849999999999999</v>
      </c>
      <c r="O715" s="5">
        <f t="shared" si="33"/>
        <v>2.9849999999999999</v>
      </c>
      <c r="P715" t="str">
        <f t="shared" si="34"/>
        <v>Robusta</v>
      </c>
      <c r="Q715" t="str">
        <f t="shared" si="35"/>
        <v>Medium</v>
      </c>
      <c r="R715" t="str">
        <f>_xlfn.XLOOKUP(tbl_orders[[#This Row],[Customer ID]],'Customer Data'!$A$1:$A$1001,'Customer Data'!$H$1:$H$1001,,0)</f>
        <v>No</v>
      </c>
    </row>
    <row r="716" spans="1:18" x14ac:dyDescent="0.2">
      <c r="A716" s="2" t="s">
        <v>3185</v>
      </c>
      <c r="B716" s="2" t="str">
        <f>TEXT(tbl_orders[[#This Row],[Order Date]],"mmm")</f>
        <v>Jun</v>
      </c>
      <c r="C716" s="2" t="str">
        <f>TEXT(tbl_orders[[#This Row],[Order Date]],"yyyy")</f>
        <v>2021</v>
      </c>
      <c r="D716" s="3">
        <v>44358</v>
      </c>
      <c r="E716" s="2" t="s">
        <v>3186</v>
      </c>
      <c r="F716" t="s">
        <v>4280</v>
      </c>
      <c r="G716" s="2">
        <v>4</v>
      </c>
      <c r="H716" s="2" t="str">
        <f>_xlfn.XLOOKUP(E716,'Customer Data'!$A$1:$A$1001,'Customer Data'!$B$1:$B$1001,,0)</f>
        <v>Alon Pllu</v>
      </c>
      <c r="I716" s="2" t="str">
        <f>IF(_xlfn.XLOOKUP(E716,'Customer Data'!$A$1:$A$1001,'Customer Data'!$C$1:$C$1001,,0)=0,"",_xlfn.XLOOKUP(E716,'Customer Data'!$A$1:$A$1001,'Customer Data'!$C$1:$C$1001,,0))</f>
        <v>aplluju@dagondesign.com</v>
      </c>
      <c r="J716" s="2" t="str">
        <f>_xlfn.XLOOKUP(E716,'Customer Data'!$A$1:$A$1001,'Customer Data'!$F$1:$F$1001,,0)</f>
        <v>Brazil</v>
      </c>
      <c r="K716" t="str">
        <f>INDEX('Product Data'!$A$1:$G$49,MATCH('Order Data'!$F716,'Product Data'!$A$1:$A$49,0),MATCH('Order Data'!K$1,'Product Data'!$A$1:$G$1,0))</f>
        <v>Exc</v>
      </c>
      <c r="L716" t="str">
        <f>INDEX('Product Data'!$A$1:$G$49,MATCH('Order Data'!$F716,'Product Data'!$A$1:$A$49,0),MATCH('Order Data'!L$1,'Product Data'!$A$1:$G$1,0))</f>
        <v>D</v>
      </c>
      <c r="M716" s="4">
        <f>INDEX('Product Data'!$A$1:$G$49,MATCH('Order Data'!$F716,'Product Data'!$A$1:$A$49,0),MATCH('Order Data'!M$1,'Product Data'!$A$1:$G$1,0))</f>
        <v>0.2</v>
      </c>
      <c r="N716" s="5">
        <f>INDEX('Product Data'!$A$1:$G$49,MATCH('Order Data'!$F716,'Product Data'!$A$1:$A$49,0),MATCH('Order Data'!N$1,'Product Data'!$A$1:$G$1,0))</f>
        <v>3.645</v>
      </c>
      <c r="O716" s="5">
        <f t="shared" si="33"/>
        <v>14.58</v>
      </c>
      <c r="P716" t="str">
        <f t="shared" si="34"/>
        <v>Excelsa</v>
      </c>
      <c r="Q716" t="str">
        <f t="shared" si="35"/>
        <v>Dark</v>
      </c>
      <c r="R716" t="str">
        <f>_xlfn.XLOOKUP(tbl_orders[[#This Row],[Customer ID]],'Customer Data'!$A$1:$A$1001,'Customer Data'!$H$1:$H$1001,,0)</f>
        <v>Yes</v>
      </c>
    </row>
    <row r="717" spans="1:18" x14ac:dyDescent="0.2">
      <c r="A717" s="2" t="s">
        <v>3189</v>
      </c>
      <c r="B717" s="2" t="str">
        <f>TEXT(tbl_orders[[#This Row],[Order Date]],"mmm")</f>
        <v>Nov</v>
      </c>
      <c r="C717" s="2" t="str">
        <f>TEXT(tbl_orders[[#This Row],[Order Date]],"yyyy")</f>
        <v>2021</v>
      </c>
      <c r="D717" s="3">
        <v>44504</v>
      </c>
      <c r="E717" s="2" t="s">
        <v>3190</v>
      </c>
      <c r="F717" t="s">
        <v>4298</v>
      </c>
      <c r="G717" s="2">
        <v>6</v>
      </c>
      <c r="H717" s="2" t="str">
        <f>_xlfn.XLOOKUP(E717,'Customer Data'!$A$1:$A$1001,'Customer Data'!$B$1:$B$1001,,0)</f>
        <v>Gilberto Cornier</v>
      </c>
      <c r="I717" s="2" t="str">
        <f>IF(_xlfn.XLOOKUP(E717,'Customer Data'!$A$1:$A$1001,'Customer Data'!$C$1:$C$1001,,0)=0,"",_xlfn.XLOOKUP(E717,'Customer Data'!$A$1:$A$1001,'Customer Data'!$C$1:$C$1001,,0))</f>
        <v>gcornierjv@techcrunch.com</v>
      </c>
      <c r="J717" s="2" t="str">
        <f>_xlfn.XLOOKUP(E717,'Customer Data'!$A$1:$A$1001,'Customer Data'!$F$1:$F$1001,,0)</f>
        <v>United States</v>
      </c>
      <c r="K717" t="str">
        <f>INDEX('Product Data'!$A$1:$G$49,MATCH('Order Data'!$F717,'Product Data'!$A$1:$A$49,0),MATCH('Order Data'!K$1,'Product Data'!$A$1:$G$1,0))</f>
        <v>Exc</v>
      </c>
      <c r="L717" t="str">
        <f>INDEX('Product Data'!$A$1:$G$49,MATCH('Order Data'!$F717,'Product Data'!$A$1:$A$49,0),MATCH('Order Data'!L$1,'Product Data'!$A$1:$G$1,0))</f>
        <v>L</v>
      </c>
      <c r="M717" s="4">
        <f>INDEX('Product Data'!$A$1:$G$49,MATCH('Order Data'!$F717,'Product Data'!$A$1:$A$49,0),MATCH('Order Data'!M$1,'Product Data'!$A$1:$G$1,0))</f>
        <v>1</v>
      </c>
      <c r="N717" s="5">
        <f>INDEX('Product Data'!$A$1:$G$49,MATCH('Order Data'!$F717,'Product Data'!$A$1:$A$49,0),MATCH('Order Data'!N$1,'Product Data'!$A$1:$G$1,0))</f>
        <v>14.85</v>
      </c>
      <c r="O717" s="5">
        <f t="shared" si="33"/>
        <v>89.1</v>
      </c>
      <c r="P717" t="str">
        <f t="shared" si="34"/>
        <v>Excelsa</v>
      </c>
      <c r="Q717" t="str">
        <f t="shared" si="35"/>
        <v>Light</v>
      </c>
      <c r="R717" t="str">
        <f>_xlfn.XLOOKUP(tbl_orders[[#This Row],[Customer ID]],'Customer Data'!$A$1:$A$1001,'Customer Data'!$H$1:$H$1001,,0)</f>
        <v>No</v>
      </c>
    </row>
    <row r="718" spans="1:18" x14ac:dyDescent="0.2">
      <c r="A718" s="2" t="s">
        <v>3193</v>
      </c>
      <c r="B718" s="2" t="str">
        <f>TEXT(tbl_orders[[#This Row],[Order Date]],"mmm")</f>
        <v>Feb</v>
      </c>
      <c r="C718" s="2" t="str">
        <f>TEXT(tbl_orders[[#This Row],[Order Date]],"yyyy")</f>
        <v>2022</v>
      </c>
      <c r="D718" s="3">
        <v>44612</v>
      </c>
      <c r="E718" s="2" t="s">
        <v>3126</v>
      </c>
      <c r="F718" t="s">
        <v>4306</v>
      </c>
      <c r="G718" s="2">
        <v>2</v>
      </c>
      <c r="H718" s="2" t="str">
        <f>_xlfn.XLOOKUP(E718,'Customer Data'!$A$1:$A$1001,'Customer Data'!$B$1:$B$1001,,0)</f>
        <v>Jimmy Dymoke</v>
      </c>
      <c r="I718" s="2" t="str">
        <f>IF(_xlfn.XLOOKUP(E718,'Customer Data'!$A$1:$A$1001,'Customer Data'!$C$1:$C$1001,,0)=0,"",_xlfn.XLOOKUP(E718,'Customer Data'!$A$1:$A$1001,'Customer Data'!$C$1:$C$1001,,0))</f>
        <v>jdymokeje@prnewswire.com</v>
      </c>
      <c r="J718" s="2" t="str">
        <f>_xlfn.XLOOKUP(E718,'Customer Data'!$A$1:$A$1001,'Customer Data'!$F$1:$F$1001,,0)</f>
        <v>China</v>
      </c>
      <c r="K718" t="str">
        <f>INDEX('Product Data'!$A$1:$G$49,MATCH('Order Data'!$F718,'Product Data'!$A$1:$A$49,0),MATCH('Order Data'!K$1,'Product Data'!$A$1:$G$1,0))</f>
        <v>Rob</v>
      </c>
      <c r="L718" t="str">
        <f>INDEX('Product Data'!$A$1:$G$49,MATCH('Order Data'!$F718,'Product Data'!$A$1:$A$49,0),MATCH('Order Data'!L$1,'Product Data'!$A$1:$G$1,0))</f>
        <v>L</v>
      </c>
      <c r="M718" s="4">
        <f>INDEX('Product Data'!$A$1:$G$49,MATCH('Order Data'!$F718,'Product Data'!$A$1:$A$49,0),MATCH('Order Data'!M$1,'Product Data'!$A$1:$G$1,0))</f>
        <v>1</v>
      </c>
      <c r="N718" s="5">
        <f>INDEX('Product Data'!$A$1:$G$49,MATCH('Order Data'!$F718,'Product Data'!$A$1:$A$49,0),MATCH('Order Data'!N$1,'Product Data'!$A$1:$G$1,0))</f>
        <v>11.95</v>
      </c>
      <c r="O718" s="5">
        <f t="shared" si="33"/>
        <v>23.9</v>
      </c>
      <c r="P718" t="str">
        <f t="shared" si="34"/>
        <v>Robusta</v>
      </c>
      <c r="Q718" t="str">
        <f t="shared" si="35"/>
        <v>Light</v>
      </c>
      <c r="R718" t="str">
        <f>_xlfn.XLOOKUP(tbl_orders[[#This Row],[Customer ID]],'Customer Data'!$A$1:$A$1001,'Customer Data'!$H$1:$H$1001,,0)</f>
        <v>No</v>
      </c>
    </row>
    <row r="719" spans="1:18" x14ac:dyDescent="0.2">
      <c r="A719" s="2" t="s">
        <v>3197</v>
      </c>
      <c r="B719" s="2" t="str">
        <f>TEXT(tbl_orders[[#This Row],[Order Date]],"mmm")</f>
        <v>Jul</v>
      </c>
      <c r="C719" s="2" t="str">
        <f>TEXT(tbl_orders[[#This Row],[Order Date]],"yyyy")</f>
        <v>2019</v>
      </c>
      <c r="D719" s="3">
        <v>43649</v>
      </c>
      <c r="E719" s="2" t="s">
        <v>3198</v>
      </c>
      <c r="F719" t="s">
        <v>4295</v>
      </c>
      <c r="G719" s="2">
        <v>3</v>
      </c>
      <c r="H719" s="2" t="str">
        <f>_xlfn.XLOOKUP(E719,'Customer Data'!$A$1:$A$1001,'Customer Data'!$B$1:$B$1001,,0)</f>
        <v>Willabella Harvison</v>
      </c>
      <c r="I719" s="2" t="str">
        <f>IF(_xlfn.XLOOKUP(E719,'Customer Data'!$A$1:$A$1001,'Customer Data'!$C$1:$C$1001,,0)=0,"",_xlfn.XLOOKUP(E719,'Customer Data'!$A$1:$A$1001,'Customer Data'!$C$1:$C$1001,,0))</f>
        <v>wharvisonjx@gizmodo.com</v>
      </c>
      <c r="J719" s="2" t="str">
        <f>_xlfn.XLOOKUP(E719,'Customer Data'!$A$1:$A$1001,'Customer Data'!$F$1:$F$1001,,0)</f>
        <v>China</v>
      </c>
      <c r="K719" t="str">
        <f>INDEX('Product Data'!$A$1:$G$49,MATCH('Order Data'!$F719,'Product Data'!$A$1:$A$49,0),MATCH('Order Data'!K$1,'Product Data'!$A$1:$G$1,0))</f>
        <v>Ara</v>
      </c>
      <c r="L719" t="str">
        <f>INDEX('Product Data'!$A$1:$G$49,MATCH('Order Data'!$F719,'Product Data'!$A$1:$A$49,0),MATCH('Order Data'!L$1,'Product Data'!$A$1:$G$1,0))</f>
        <v>D</v>
      </c>
      <c r="M719" s="4">
        <f>INDEX('Product Data'!$A$1:$G$49,MATCH('Order Data'!$F719,'Product Data'!$A$1:$A$49,0),MATCH('Order Data'!M$1,'Product Data'!$A$1:$G$1,0))</f>
        <v>2.5</v>
      </c>
      <c r="N719" s="5">
        <f>INDEX('Product Data'!$A$1:$G$49,MATCH('Order Data'!$F719,'Product Data'!$A$1:$A$49,0),MATCH('Order Data'!N$1,'Product Data'!$A$1:$G$1,0))</f>
        <v>22.884999999999998</v>
      </c>
      <c r="O719" s="5">
        <f t="shared" si="33"/>
        <v>68.655000000000001</v>
      </c>
      <c r="P719" t="str">
        <f t="shared" si="34"/>
        <v>Arabica</v>
      </c>
      <c r="Q719" t="str">
        <f t="shared" si="35"/>
        <v>Dark</v>
      </c>
      <c r="R719" t="str">
        <f>_xlfn.XLOOKUP(tbl_orders[[#This Row],[Customer ID]],'Customer Data'!$A$1:$A$1001,'Customer Data'!$H$1:$H$1001,,0)</f>
        <v>No</v>
      </c>
    </row>
    <row r="720" spans="1:18" x14ac:dyDescent="0.2">
      <c r="A720" s="2" t="s">
        <v>3201</v>
      </c>
      <c r="B720" s="2" t="str">
        <f>TEXT(tbl_orders[[#This Row],[Order Date]],"mmm")</f>
        <v>Jun</v>
      </c>
      <c r="C720" s="2" t="str">
        <f>TEXT(tbl_orders[[#This Row],[Order Date]],"yyyy")</f>
        <v>2021</v>
      </c>
      <c r="D720" s="3">
        <v>44348</v>
      </c>
      <c r="E720" s="2" t="s">
        <v>3202</v>
      </c>
      <c r="F720" t="s">
        <v>4270</v>
      </c>
      <c r="G720" s="2">
        <v>3</v>
      </c>
      <c r="H720" s="2" t="str">
        <f>_xlfn.XLOOKUP(E720,'Customer Data'!$A$1:$A$1001,'Customer Data'!$B$1:$B$1001,,0)</f>
        <v>Darice Heaford</v>
      </c>
      <c r="I720" s="2" t="str">
        <f>IF(_xlfn.XLOOKUP(E720,'Customer Data'!$A$1:$A$1001,'Customer Data'!$C$1:$C$1001,,0)=0,"",_xlfn.XLOOKUP(E720,'Customer Data'!$A$1:$A$1001,'Customer Data'!$C$1:$C$1001,,0))</f>
        <v>dheafordjy@twitpic.com</v>
      </c>
      <c r="J720" s="2" t="str">
        <f>_xlfn.XLOOKUP(E720,'Customer Data'!$A$1:$A$1001,'Customer Data'!$F$1:$F$1001,,0)</f>
        <v>United States</v>
      </c>
      <c r="K720" t="str">
        <f>INDEX('Product Data'!$A$1:$G$49,MATCH('Order Data'!$F720,'Product Data'!$A$1:$A$49,0),MATCH('Order Data'!K$1,'Product Data'!$A$1:$G$1,0))</f>
        <v>Lib</v>
      </c>
      <c r="L720" t="str">
        <f>INDEX('Product Data'!$A$1:$G$49,MATCH('Order Data'!$F720,'Product Data'!$A$1:$A$49,0),MATCH('Order Data'!L$1,'Product Data'!$A$1:$G$1,0))</f>
        <v>D</v>
      </c>
      <c r="M720" s="4">
        <f>INDEX('Product Data'!$A$1:$G$49,MATCH('Order Data'!$F720,'Product Data'!$A$1:$A$49,0),MATCH('Order Data'!M$1,'Product Data'!$A$1:$G$1,0))</f>
        <v>1</v>
      </c>
      <c r="N720" s="5">
        <f>INDEX('Product Data'!$A$1:$G$49,MATCH('Order Data'!$F720,'Product Data'!$A$1:$A$49,0),MATCH('Order Data'!N$1,'Product Data'!$A$1:$G$1,0))</f>
        <v>12.95</v>
      </c>
      <c r="O720" s="5">
        <f t="shared" si="33"/>
        <v>38.849999999999994</v>
      </c>
      <c r="P720" t="str">
        <f t="shared" si="34"/>
        <v>Liberica</v>
      </c>
      <c r="Q720" t="str">
        <f t="shared" si="35"/>
        <v>Dark</v>
      </c>
      <c r="R720" t="str">
        <f>_xlfn.XLOOKUP(tbl_orders[[#This Row],[Customer ID]],'Customer Data'!$A$1:$A$1001,'Customer Data'!$H$1:$H$1001,,0)</f>
        <v>No</v>
      </c>
    </row>
    <row r="721" spans="1:18" x14ac:dyDescent="0.2">
      <c r="A721" s="2" t="s">
        <v>3205</v>
      </c>
      <c r="B721" s="2" t="str">
        <f>TEXT(tbl_orders[[#This Row],[Order Date]],"mmm")</f>
        <v>Nov</v>
      </c>
      <c r="C721" s="2" t="str">
        <f>TEXT(tbl_orders[[#This Row],[Order Date]],"yyyy")</f>
        <v>2020</v>
      </c>
      <c r="D721" s="3">
        <v>44150</v>
      </c>
      <c r="E721" s="2" t="s">
        <v>3206</v>
      </c>
      <c r="F721" t="s">
        <v>4297</v>
      </c>
      <c r="G721" s="2">
        <v>5</v>
      </c>
      <c r="H721" s="2" t="str">
        <f>_xlfn.XLOOKUP(E721,'Customer Data'!$A$1:$A$1001,'Customer Data'!$B$1:$B$1001,,0)</f>
        <v>Granger Fantham</v>
      </c>
      <c r="I721" s="2" t="str">
        <f>IF(_xlfn.XLOOKUP(E721,'Customer Data'!$A$1:$A$1001,'Customer Data'!$C$1:$C$1001,,0)=0,"",_xlfn.XLOOKUP(E721,'Customer Data'!$A$1:$A$1001,'Customer Data'!$C$1:$C$1001,,0))</f>
        <v>gfanthamjz@hexun.com</v>
      </c>
      <c r="J721" s="2" t="str">
        <f>_xlfn.XLOOKUP(E721,'Customer Data'!$A$1:$A$1001,'Customer Data'!$F$1:$F$1001,,0)</f>
        <v>Brazil</v>
      </c>
      <c r="K721" t="str">
        <f>INDEX('Product Data'!$A$1:$G$49,MATCH('Order Data'!$F721,'Product Data'!$A$1:$A$49,0),MATCH('Order Data'!K$1,'Product Data'!$A$1:$G$1,0))</f>
        <v>Lib</v>
      </c>
      <c r="L721" t="str">
        <f>INDEX('Product Data'!$A$1:$G$49,MATCH('Order Data'!$F721,'Product Data'!$A$1:$A$49,0),MATCH('Order Data'!L$1,'Product Data'!$A$1:$G$1,0))</f>
        <v>L</v>
      </c>
      <c r="M721" s="4">
        <f>INDEX('Product Data'!$A$1:$G$49,MATCH('Order Data'!$F721,'Product Data'!$A$1:$A$49,0),MATCH('Order Data'!M$1,'Product Data'!$A$1:$G$1,0))</f>
        <v>1</v>
      </c>
      <c r="N721" s="5">
        <f>INDEX('Product Data'!$A$1:$G$49,MATCH('Order Data'!$F721,'Product Data'!$A$1:$A$49,0),MATCH('Order Data'!N$1,'Product Data'!$A$1:$G$1,0))</f>
        <v>15.85</v>
      </c>
      <c r="O721" s="5">
        <f t="shared" si="33"/>
        <v>79.25</v>
      </c>
      <c r="P721" t="str">
        <f t="shared" si="34"/>
        <v>Liberica</v>
      </c>
      <c r="Q721" t="str">
        <f t="shared" si="35"/>
        <v>Light</v>
      </c>
      <c r="R721" t="str">
        <f>_xlfn.XLOOKUP(tbl_orders[[#This Row],[Customer ID]],'Customer Data'!$A$1:$A$1001,'Customer Data'!$H$1:$H$1001,,0)</f>
        <v>Yes</v>
      </c>
    </row>
    <row r="722" spans="1:18" x14ac:dyDescent="0.2">
      <c r="A722" s="2" t="s">
        <v>3209</v>
      </c>
      <c r="B722" s="2" t="str">
        <f>TEXT(tbl_orders[[#This Row],[Order Date]],"mmm")</f>
        <v>Jan</v>
      </c>
      <c r="C722" s="2" t="str">
        <f>TEXT(tbl_orders[[#This Row],[Order Date]],"yyyy")</f>
        <v>2021</v>
      </c>
      <c r="D722" s="3">
        <v>44215</v>
      </c>
      <c r="E722" s="2" t="s">
        <v>3210</v>
      </c>
      <c r="F722" t="s">
        <v>4271</v>
      </c>
      <c r="G722" s="2">
        <v>5</v>
      </c>
      <c r="H722" s="2" t="str">
        <f>_xlfn.XLOOKUP(E722,'Customer Data'!$A$1:$A$1001,'Customer Data'!$B$1:$B$1001,,0)</f>
        <v>Reynolds Crookshanks</v>
      </c>
      <c r="I722" s="2" t="str">
        <f>IF(_xlfn.XLOOKUP(E722,'Customer Data'!$A$1:$A$1001,'Customer Data'!$C$1:$C$1001,,0)=0,"",_xlfn.XLOOKUP(E722,'Customer Data'!$A$1:$A$1001,'Customer Data'!$C$1:$C$1001,,0))</f>
        <v>rcrookshanksk0@unc.edu</v>
      </c>
      <c r="J722" s="2" t="str">
        <f>_xlfn.XLOOKUP(E722,'Customer Data'!$A$1:$A$1001,'Customer Data'!$F$1:$F$1001,,0)</f>
        <v>United States</v>
      </c>
      <c r="K722" t="str">
        <f>INDEX('Product Data'!$A$1:$G$49,MATCH('Order Data'!$F722,'Product Data'!$A$1:$A$49,0),MATCH('Order Data'!K$1,'Product Data'!$A$1:$G$1,0))</f>
        <v>Exc</v>
      </c>
      <c r="L722" t="str">
        <f>INDEX('Product Data'!$A$1:$G$49,MATCH('Order Data'!$F722,'Product Data'!$A$1:$A$49,0),MATCH('Order Data'!L$1,'Product Data'!$A$1:$G$1,0))</f>
        <v>D</v>
      </c>
      <c r="M722" s="4">
        <f>INDEX('Product Data'!$A$1:$G$49,MATCH('Order Data'!$F722,'Product Data'!$A$1:$A$49,0),MATCH('Order Data'!M$1,'Product Data'!$A$1:$G$1,0))</f>
        <v>0.5</v>
      </c>
      <c r="N722" s="5">
        <f>INDEX('Product Data'!$A$1:$G$49,MATCH('Order Data'!$F722,'Product Data'!$A$1:$A$49,0),MATCH('Order Data'!N$1,'Product Data'!$A$1:$G$1,0))</f>
        <v>7.29</v>
      </c>
      <c r="O722" s="5">
        <f t="shared" si="33"/>
        <v>36.450000000000003</v>
      </c>
      <c r="P722" t="str">
        <f t="shared" si="34"/>
        <v>Excelsa</v>
      </c>
      <c r="Q722" t="str">
        <f t="shared" si="35"/>
        <v>Dark</v>
      </c>
      <c r="R722" t="str">
        <f>_xlfn.XLOOKUP(tbl_orders[[#This Row],[Customer ID]],'Customer Data'!$A$1:$A$1001,'Customer Data'!$H$1:$H$1001,,0)</f>
        <v>Yes</v>
      </c>
    </row>
    <row r="723" spans="1:18" x14ac:dyDescent="0.2">
      <c r="A723" s="2" t="s">
        <v>3213</v>
      </c>
      <c r="B723" s="2" t="str">
        <f>TEXT(tbl_orders[[#This Row],[Order Date]],"mmm")</f>
        <v>Oct</v>
      </c>
      <c r="C723" s="2" t="str">
        <f>TEXT(tbl_orders[[#This Row],[Order Date]],"yyyy")</f>
        <v>2021</v>
      </c>
      <c r="D723" s="3">
        <v>44479</v>
      </c>
      <c r="E723" s="2" t="s">
        <v>3214</v>
      </c>
      <c r="F723" t="s">
        <v>4301</v>
      </c>
      <c r="G723" s="2">
        <v>3</v>
      </c>
      <c r="H723" s="2" t="str">
        <f>_xlfn.XLOOKUP(E723,'Customer Data'!$A$1:$A$1001,'Customer Data'!$B$1:$B$1001,,0)</f>
        <v>Niels Leake</v>
      </c>
      <c r="I723" s="2" t="str">
        <f>IF(_xlfn.XLOOKUP(E723,'Customer Data'!$A$1:$A$1001,'Customer Data'!$C$1:$C$1001,,0)=0,"",_xlfn.XLOOKUP(E723,'Customer Data'!$A$1:$A$1001,'Customer Data'!$C$1:$C$1001,,0))</f>
        <v>nleakek1@cmu.edu</v>
      </c>
      <c r="J723" s="2" t="str">
        <f>_xlfn.XLOOKUP(E723,'Customer Data'!$A$1:$A$1001,'Customer Data'!$F$1:$F$1001,,0)</f>
        <v>China</v>
      </c>
      <c r="K723" t="str">
        <f>INDEX('Product Data'!$A$1:$G$49,MATCH('Order Data'!$F723,'Product Data'!$A$1:$A$49,0),MATCH('Order Data'!K$1,'Product Data'!$A$1:$G$1,0))</f>
        <v>Rob</v>
      </c>
      <c r="L723" t="str">
        <f>INDEX('Product Data'!$A$1:$G$49,MATCH('Order Data'!$F723,'Product Data'!$A$1:$A$49,0),MATCH('Order Data'!L$1,'Product Data'!$A$1:$G$1,0))</f>
        <v>M</v>
      </c>
      <c r="M723" s="4">
        <f>INDEX('Product Data'!$A$1:$G$49,MATCH('Order Data'!$F723,'Product Data'!$A$1:$A$49,0),MATCH('Order Data'!M$1,'Product Data'!$A$1:$G$1,0))</f>
        <v>0.2</v>
      </c>
      <c r="N723" s="5">
        <f>INDEX('Product Data'!$A$1:$G$49,MATCH('Order Data'!$F723,'Product Data'!$A$1:$A$49,0),MATCH('Order Data'!N$1,'Product Data'!$A$1:$G$1,0))</f>
        <v>2.9849999999999999</v>
      </c>
      <c r="O723" s="5">
        <f t="shared" si="33"/>
        <v>8.9550000000000001</v>
      </c>
      <c r="P723" t="str">
        <f t="shared" si="34"/>
        <v>Robusta</v>
      </c>
      <c r="Q723" t="str">
        <f t="shared" si="35"/>
        <v>Medium</v>
      </c>
      <c r="R723" t="str">
        <f>_xlfn.XLOOKUP(tbl_orders[[#This Row],[Customer ID]],'Customer Data'!$A$1:$A$1001,'Customer Data'!$H$1:$H$1001,,0)</f>
        <v>Yes</v>
      </c>
    </row>
    <row r="724" spans="1:18" x14ac:dyDescent="0.2">
      <c r="A724" s="2" t="s">
        <v>3217</v>
      </c>
      <c r="B724" s="2" t="str">
        <f>TEXT(tbl_orders[[#This Row],[Order Date]],"mmm")</f>
        <v>Feb</v>
      </c>
      <c r="C724" s="2" t="str">
        <f>TEXT(tbl_orders[[#This Row],[Order Date]],"yyyy")</f>
        <v>2022</v>
      </c>
      <c r="D724" s="3">
        <v>44620</v>
      </c>
      <c r="E724" s="2" t="s">
        <v>3218</v>
      </c>
      <c r="F724" t="s">
        <v>4310</v>
      </c>
      <c r="G724" s="2">
        <v>2</v>
      </c>
      <c r="H724" s="2" t="str">
        <f>_xlfn.XLOOKUP(E724,'Customer Data'!$A$1:$A$1001,'Customer Data'!$B$1:$B$1001,,0)</f>
        <v>Hetti Measures</v>
      </c>
      <c r="I724" s="2" t="str">
        <f>IF(_xlfn.XLOOKUP(E724,'Customer Data'!$A$1:$A$1001,'Customer Data'!$C$1:$C$1001,,0)=0,"",_xlfn.XLOOKUP(E724,'Customer Data'!$A$1:$A$1001,'Customer Data'!$C$1:$C$1001,,0))</f>
        <v/>
      </c>
      <c r="J724" s="2" t="str">
        <f>_xlfn.XLOOKUP(E724,'Customer Data'!$A$1:$A$1001,'Customer Data'!$F$1:$F$1001,,0)</f>
        <v>Brazil</v>
      </c>
      <c r="K724" t="str">
        <f>INDEX('Product Data'!$A$1:$G$49,MATCH('Order Data'!$F724,'Product Data'!$A$1:$A$49,0),MATCH('Order Data'!K$1,'Product Data'!$A$1:$G$1,0))</f>
        <v>Exc</v>
      </c>
      <c r="L724" t="str">
        <f>INDEX('Product Data'!$A$1:$G$49,MATCH('Order Data'!$F724,'Product Data'!$A$1:$A$49,0),MATCH('Order Data'!L$1,'Product Data'!$A$1:$G$1,0))</f>
        <v>D</v>
      </c>
      <c r="M724" s="4">
        <f>INDEX('Product Data'!$A$1:$G$49,MATCH('Order Data'!$F724,'Product Data'!$A$1:$A$49,0),MATCH('Order Data'!M$1,'Product Data'!$A$1:$G$1,0))</f>
        <v>1</v>
      </c>
      <c r="N724" s="5">
        <f>INDEX('Product Data'!$A$1:$G$49,MATCH('Order Data'!$F724,'Product Data'!$A$1:$A$49,0),MATCH('Order Data'!N$1,'Product Data'!$A$1:$G$1,0))</f>
        <v>12.15</v>
      </c>
      <c r="O724" s="5">
        <f t="shared" si="33"/>
        <v>24.3</v>
      </c>
      <c r="P724" t="str">
        <f t="shared" si="34"/>
        <v>Excelsa</v>
      </c>
      <c r="Q724" t="str">
        <f t="shared" si="35"/>
        <v>Dark</v>
      </c>
      <c r="R724" t="str">
        <f>_xlfn.XLOOKUP(tbl_orders[[#This Row],[Customer ID]],'Customer Data'!$A$1:$A$1001,'Customer Data'!$H$1:$H$1001,,0)</f>
        <v>No</v>
      </c>
    </row>
    <row r="725" spans="1:18" x14ac:dyDescent="0.2">
      <c r="A725" s="2" t="s">
        <v>3220</v>
      </c>
      <c r="B725" s="2" t="str">
        <f>TEXT(tbl_orders[[#This Row],[Order Date]],"mmm")</f>
        <v>Oct</v>
      </c>
      <c r="C725" s="2" t="str">
        <f>TEXT(tbl_orders[[#This Row],[Order Date]],"yyyy")</f>
        <v>2021</v>
      </c>
      <c r="D725" s="3">
        <v>44470</v>
      </c>
      <c r="E725" s="2" t="s">
        <v>3221</v>
      </c>
      <c r="F725" t="s">
        <v>4293</v>
      </c>
      <c r="G725" s="2">
        <v>2</v>
      </c>
      <c r="H725" s="2" t="str">
        <f>_xlfn.XLOOKUP(E725,'Customer Data'!$A$1:$A$1001,'Customer Data'!$B$1:$B$1001,,0)</f>
        <v>Gay Eilhersen</v>
      </c>
      <c r="I725" s="2" t="str">
        <f>IF(_xlfn.XLOOKUP(E725,'Customer Data'!$A$1:$A$1001,'Customer Data'!$C$1:$C$1001,,0)=0,"",_xlfn.XLOOKUP(E725,'Customer Data'!$A$1:$A$1001,'Customer Data'!$C$1:$C$1001,,0))</f>
        <v>geilhersenk3@networksolutions.com</v>
      </c>
      <c r="J725" s="2" t="str">
        <f>_xlfn.XLOOKUP(E725,'Customer Data'!$A$1:$A$1001,'Customer Data'!$F$1:$F$1001,,0)</f>
        <v>China</v>
      </c>
      <c r="K725" t="str">
        <f>INDEX('Product Data'!$A$1:$G$49,MATCH('Order Data'!$F725,'Product Data'!$A$1:$A$49,0),MATCH('Order Data'!K$1,'Product Data'!$A$1:$G$1,0))</f>
        <v>Exc</v>
      </c>
      <c r="L725" t="str">
        <f>INDEX('Product Data'!$A$1:$G$49,MATCH('Order Data'!$F725,'Product Data'!$A$1:$A$49,0),MATCH('Order Data'!L$1,'Product Data'!$A$1:$G$1,0))</f>
        <v>M</v>
      </c>
      <c r="M725" s="4">
        <f>INDEX('Product Data'!$A$1:$G$49,MATCH('Order Data'!$F725,'Product Data'!$A$1:$A$49,0),MATCH('Order Data'!M$1,'Product Data'!$A$1:$G$1,0))</f>
        <v>2.5</v>
      </c>
      <c r="N725" s="5">
        <f>INDEX('Product Data'!$A$1:$G$49,MATCH('Order Data'!$F725,'Product Data'!$A$1:$A$49,0),MATCH('Order Data'!N$1,'Product Data'!$A$1:$G$1,0))</f>
        <v>31.624999999999996</v>
      </c>
      <c r="O725" s="5">
        <f t="shared" si="33"/>
        <v>63.249999999999993</v>
      </c>
      <c r="P725" t="str">
        <f t="shared" si="34"/>
        <v>Excelsa</v>
      </c>
      <c r="Q725" t="str">
        <f t="shared" si="35"/>
        <v>Medium</v>
      </c>
      <c r="R725" t="str">
        <f>_xlfn.XLOOKUP(tbl_orders[[#This Row],[Customer ID]],'Customer Data'!$A$1:$A$1001,'Customer Data'!$H$1:$H$1001,,0)</f>
        <v>No</v>
      </c>
    </row>
    <row r="726" spans="1:18" x14ac:dyDescent="0.2">
      <c r="A726" s="2" t="s">
        <v>3224</v>
      </c>
      <c r="B726" s="2" t="str">
        <f>TEXT(tbl_orders[[#This Row],[Order Date]],"mmm")</f>
        <v>Sep</v>
      </c>
      <c r="C726" s="2" t="str">
        <f>TEXT(tbl_orders[[#This Row],[Order Date]],"yyyy")</f>
        <v>2020</v>
      </c>
      <c r="D726" s="3">
        <v>44076</v>
      </c>
      <c r="E726" s="2" t="s">
        <v>3225</v>
      </c>
      <c r="F726" t="s">
        <v>4279</v>
      </c>
      <c r="G726" s="2">
        <v>2</v>
      </c>
      <c r="H726" s="2" t="str">
        <f>_xlfn.XLOOKUP(E726,'Customer Data'!$A$1:$A$1001,'Customer Data'!$B$1:$B$1001,,0)</f>
        <v>Nico Hubert</v>
      </c>
      <c r="I726" s="2" t="str">
        <f>IF(_xlfn.XLOOKUP(E726,'Customer Data'!$A$1:$A$1001,'Customer Data'!$C$1:$C$1001,,0)=0,"",_xlfn.XLOOKUP(E726,'Customer Data'!$A$1:$A$1001,'Customer Data'!$C$1:$C$1001,,0))</f>
        <v/>
      </c>
      <c r="J726" s="2" t="str">
        <f>_xlfn.XLOOKUP(E726,'Customer Data'!$A$1:$A$1001,'Customer Data'!$F$1:$F$1001,,0)</f>
        <v>United States</v>
      </c>
      <c r="K726" t="str">
        <f>INDEX('Product Data'!$A$1:$G$49,MATCH('Order Data'!$F726,'Product Data'!$A$1:$A$49,0),MATCH('Order Data'!K$1,'Product Data'!$A$1:$G$1,0))</f>
        <v>Ara</v>
      </c>
      <c r="L726" t="str">
        <f>INDEX('Product Data'!$A$1:$G$49,MATCH('Order Data'!$F726,'Product Data'!$A$1:$A$49,0),MATCH('Order Data'!L$1,'Product Data'!$A$1:$G$1,0))</f>
        <v>M</v>
      </c>
      <c r="M726" s="4">
        <f>INDEX('Product Data'!$A$1:$G$49,MATCH('Order Data'!$F726,'Product Data'!$A$1:$A$49,0),MATCH('Order Data'!M$1,'Product Data'!$A$1:$G$1,0))</f>
        <v>0.2</v>
      </c>
      <c r="N726" s="5">
        <f>INDEX('Product Data'!$A$1:$G$49,MATCH('Order Data'!$F726,'Product Data'!$A$1:$A$49,0),MATCH('Order Data'!N$1,'Product Data'!$A$1:$G$1,0))</f>
        <v>3.375</v>
      </c>
      <c r="O726" s="5">
        <f t="shared" si="33"/>
        <v>6.75</v>
      </c>
      <c r="P726" t="str">
        <f t="shared" si="34"/>
        <v>Arabica</v>
      </c>
      <c r="Q726" t="str">
        <f t="shared" si="35"/>
        <v>Medium</v>
      </c>
      <c r="R726" t="str">
        <f>_xlfn.XLOOKUP(tbl_orders[[#This Row],[Customer ID]],'Customer Data'!$A$1:$A$1001,'Customer Data'!$H$1:$H$1001,,0)</f>
        <v>Yes</v>
      </c>
    </row>
    <row r="727" spans="1:18" x14ac:dyDescent="0.2">
      <c r="A727" s="2" t="s">
        <v>3227</v>
      </c>
      <c r="B727" s="2" t="str">
        <f>TEXT(tbl_orders[[#This Row],[Order Date]],"mmm")</f>
        <v>Jul</v>
      </c>
      <c r="C727" s="2" t="str">
        <f>TEXT(tbl_orders[[#This Row],[Order Date]],"yyyy")</f>
        <v>2020</v>
      </c>
      <c r="D727" s="3">
        <v>44043</v>
      </c>
      <c r="E727" s="2" t="s">
        <v>3228</v>
      </c>
      <c r="F727" t="s">
        <v>4294</v>
      </c>
      <c r="G727" s="2">
        <v>6</v>
      </c>
      <c r="H727" s="2" t="str">
        <f>_xlfn.XLOOKUP(E727,'Customer Data'!$A$1:$A$1001,'Customer Data'!$B$1:$B$1001,,0)</f>
        <v>Cristina Aleixo</v>
      </c>
      <c r="I727" s="2" t="str">
        <f>IF(_xlfn.XLOOKUP(E727,'Customer Data'!$A$1:$A$1001,'Customer Data'!$C$1:$C$1001,,0)=0,"",_xlfn.XLOOKUP(E727,'Customer Data'!$A$1:$A$1001,'Customer Data'!$C$1:$C$1001,,0))</f>
        <v>caleixok5@globo.com</v>
      </c>
      <c r="J727" s="2" t="str">
        <f>_xlfn.XLOOKUP(E727,'Customer Data'!$A$1:$A$1001,'Customer Data'!$F$1:$F$1001,,0)</f>
        <v>China</v>
      </c>
      <c r="K727" t="str">
        <f>INDEX('Product Data'!$A$1:$G$49,MATCH('Order Data'!$F727,'Product Data'!$A$1:$A$49,0),MATCH('Order Data'!K$1,'Product Data'!$A$1:$G$1,0))</f>
        <v>Ara</v>
      </c>
      <c r="L727" t="str">
        <f>INDEX('Product Data'!$A$1:$G$49,MATCH('Order Data'!$F727,'Product Data'!$A$1:$A$49,0),MATCH('Order Data'!L$1,'Product Data'!$A$1:$G$1,0))</f>
        <v>L</v>
      </c>
      <c r="M727" s="4">
        <f>INDEX('Product Data'!$A$1:$G$49,MATCH('Order Data'!$F727,'Product Data'!$A$1:$A$49,0),MATCH('Order Data'!M$1,'Product Data'!$A$1:$G$1,0))</f>
        <v>0.2</v>
      </c>
      <c r="N727" s="5">
        <f>INDEX('Product Data'!$A$1:$G$49,MATCH('Order Data'!$F727,'Product Data'!$A$1:$A$49,0),MATCH('Order Data'!N$1,'Product Data'!$A$1:$G$1,0))</f>
        <v>3.8849999999999998</v>
      </c>
      <c r="O727" s="5">
        <f t="shared" si="33"/>
        <v>23.31</v>
      </c>
      <c r="P727" t="str">
        <f t="shared" si="34"/>
        <v>Arabica</v>
      </c>
      <c r="Q727" t="str">
        <f t="shared" si="35"/>
        <v>Light</v>
      </c>
      <c r="R727" t="str">
        <f>_xlfn.XLOOKUP(tbl_orders[[#This Row],[Customer ID]],'Customer Data'!$A$1:$A$1001,'Customer Data'!$H$1:$H$1001,,0)</f>
        <v>No</v>
      </c>
    </row>
    <row r="728" spans="1:18" x14ac:dyDescent="0.2">
      <c r="A728" s="2" t="s">
        <v>3231</v>
      </c>
      <c r="B728" s="2" t="str">
        <f>TEXT(tbl_orders[[#This Row],[Order Date]],"mmm")</f>
        <v>Jan</v>
      </c>
      <c r="C728" s="2" t="str">
        <f>TEXT(tbl_orders[[#This Row],[Order Date]],"yyyy")</f>
        <v>2022</v>
      </c>
      <c r="D728" s="3">
        <v>44571</v>
      </c>
      <c r="E728" s="2" t="s">
        <v>3232</v>
      </c>
      <c r="F728" t="s">
        <v>4291</v>
      </c>
      <c r="G728" s="2">
        <v>2</v>
      </c>
      <c r="H728" s="2" t="str">
        <f>_xlfn.XLOOKUP(E728,'Customer Data'!$A$1:$A$1001,'Customer Data'!$B$1:$B$1001,,0)</f>
        <v>Derrek Allpress</v>
      </c>
      <c r="I728" s="2" t="str">
        <f>IF(_xlfn.XLOOKUP(E728,'Customer Data'!$A$1:$A$1001,'Customer Data'!$C$1:$C$1001,,0)=0,"",_xlfn.XLOOKUP(E728,'Customer Data'!$A$1:$A$1001,'Customer Data'!$C$1:$C$1001,,0))</f>
        <v/>
      </c>
      <c r="J728" s="2" t="str">
        <f>_xlfn.XLOOKUP(E728,'Customer Data'!$A$1:$A$1001,'Customer Data'!$F$1:$F$1001,,0)</f>
        <v>Brazil</v>
      </c>
      <c r="K728" t="str">
        <f>INDEX('Product Data'!$A$1:$G$49,MATCH('Order Data'!$F728,'Product Data'!$A$1:$A$49,0),MATCH('Order Data'!K$1,'Product Data'!$A$1:$G$1,0))</f>
        <v>Lib</v>
      </c>
      <c r="L728" t="str">
        <f>INDEX('Product Data'!$A$1:$G$49,MATCH('Order Data'!$F728,'Product Data'!$A$1:$A$49,0),MATCH('Order Data'!L$1,'Product Data'!$A$1:$G$1,0))</f>
        <v>L</v>
      </c>
      <c r="M728" s="4">
        <f>INDEX('Product Data'!$A$1:$G$49,MATCH('Order Data'!$F728,'Product Data'!$A$1:$A$49,0),MATCH('Order Data'!M$1,'Product Data'!$A$1:$G$1,0))</f>
        <v>2.5</v>
      </c>
      <c r="N728" s="5">
        <f>INDEX('Product Data'!$A$1:$G$49,MATCH('Order Data'!$F728,'Product Data'!$A$1:$A$49,0),MATCH('Order Data'!N$1,'Product Data'!$A$1:$G$1,0))</f>
        <v>36.454999999999998</v>
      </c>
      <c r="O728" s="5">
        <f t="shared" si="33"/>
        <v>72.91</v>
      </c>
      <c r="P728" t="str">
        <f t="shared" si="34"/>
        <v>Liberica</v>
      </c>
      <c r="Q728" t="str">
        <f t="shared" si="35"/>
        <v>Light</v>
      </c>
      <c r="R728" t="str">
        <f>_xlfn.XLOOKUP(tbl_orders[[#This Row],[Customer ID]],'Customer Data'!$A$1:$A$1001,'Customer Data'!$H$1:$H$1001,,0)</f>
        <v>No</v>
      </c>
    </row>
    <row r="729" spans="1:18" x14ac:dyDescent="0.2">
      <c r="A729" s="2" t="s">
        <v>3234</v>
      </c>
      <c r="B729" s="2" t="str">
        <f>TEXT(tbl_orders[[#This Row],[Order Date]],"mmm")</f>
        <v>Mar</v>
      </c>
      <c r="C729" s="2" t="str">
        <f>TEXT(tbl_orders[[#This Row],[Order Date]],"yyyy")</f>
        <v>2021</v>
      </c>
      <c r="D729" s="3">
        <v>44264</v>
      </c>
      <c r="E729" s="2" t="s">
        <v>3235</v>
      </c>
      <c r="F729" t="s">
        <v>4273</v>
      </c>
      <c r="G729" s="2">
        <v>5</v>
      </c>
      <c r="H729" s="2" t="str">
        <f>_xlfn.XLOOKUP(E729,'Customer Data'!$A$1:$A$1001,'Customer Data'!$B$1:$B$1001,,0)</f>
        <v>Rikki Tomkowicz</v>
      </c>
      <c r="I729" s="2" t="str">
        <f>IF(_xlfn.XLOOKUP(E729,'Customer Data'!$A$1:$A$1001,'Customer Data'!$C$1:$C$1001,,0)=0,"",_xlfn.XLOOKUP(E729,'Customer Data'!$A$1:$A$1001,'Customer Data'!$C$1:$C$1001,,0))</f>
        <v>rtomkowiczk7@bravesites.com</v>
      </c>
      <c r="J729" s="2" t="str">
        <f>_xlfn.XLOOKUP(E729,'Customer Data'!$A$1:$A$1001,'Customer Data'!$F$1:$F$1001,,0)</f>
        <v>China</v>
      </c>
      <c r="K729" t="str">
        <f>INDEX('Product Data'!$A$1:$G$49,MATCH('Order Data'!$F729,'Product Data'!$A$1:$A$49,0),MATCH('Order Data'!K$1,'Product Data'!$A$1:$G$1,0))</f>
        <v>Rob</v>
      </c>
      <c r="L729" t="str">
        <f>INDEX('Product Data'!$A$1:$G$49,MATCH('Order Data'!$F729,'Product Data'!$A$1:$A$49,0),MATCH('Order Data'!L$1,'Product Data'!$A$1:$G$1,0))</f>
        <v>M</v>
      </c>
      <c r="M729" s="4">
        <f>INDEX('Product Data'!$A$1:$G$49,MATCH('Order Data'!$F729,'Product Data'!$A$1:$A$49,0),MATCH('Order Data'!M$1,'Product Data'!$A$1:$G$1,0))</f>
        <v>0.5</v>
      </c>
      <c r="N729" s="5">
        <f>INDEX('Product Data'!$A$1:$G$49,MATCH('Order Data'!$F729,'Product Data'!$A$1:$A$49,0),MATCH('Order Data'!N$1,'Product Data'!$A$1:$G$1,0))</f>
        <v>5.97</v>
      </c>
      <c r="O729" s="5">
        <f t="shared" si="33"/>
        <v>29.849999999999998</v>
      </c>
      <c r="P729" t="str">
        <f t="shared" si="34"/>
        <v>Robusta</v>
      </c>
      <c r="Q729" t="str">
        <f t="shared" si="35"/>
        <v>Medium</v>
      </c>
      <c r="R729" t="str">
        <f>_xlfn.XLOOKUP(tbl_orders[[#This Row],[Customer ID]],'Customer Data'!$A$1:$A$1001,'Customer Data'!$H$1:$H$1001,,0)</f>
        <v>Yes</v>
      </c>
    </row>
    <row r="730" spans="1:18" x14ac:dyDescent="0.2">
      <c r="A730" s="2" t="s">
        <v>3238</v>
      </c>
      <c r="B730" s="2" t="str">
        <f>TEXT(tbl_orders[[#This Row],[Order Date]],"mmm")</f>
        <v>Nov</v>
      </c>
      <c r="C730" s="2" t="str">
        <f>TEXT(tbl_orders[[#This Row],[Order Date]],"yyyy")</f>
        <v>2020</v>
      </c>
      <c r="D730" s="3">
        <v>44155</v>
      </c>
      <c r="E730" s="2" t="s">
        <v>3239</v>
      </c>
      <c r="F730" t="s">
        <v>4271</v>
      </c>
      <c r="G730" s="2">
        <v>3</v>
      </c>
      <c r="H730" s="2" t="str">
        <f>_xlfn.XLOOKUP(E730,'Customer Data'!$A$1:$A$1001,'Customer Data'!$B$1:$B$1001,,0)</f>
        <v>Rochette Huscroft</v>
      </c>
      <c r="I730" s="2" t="str">
        <f>IF(_xlfn.XLOOKUP(E730,'Customer Data'!$A$1:$A$1001,'Customer Data'!$C$1:$C$1001,,0)=0,"",_xlfn.XLOOKUP(E730,'Customer Data'!$A$1:$A$1001,'Customer Data'!$C$1:$C$1001,,0))</f>
        <v>rhuscroftk8@jimdo.com</v>
      </c>
      <c r="J730" s="2" t="str">
        <f>_xlfn.XLOOKUP(E730,'Customer Data'!$A$1:$A$1001,'Customer Data'!$F$1:$F$1001,,0)</f>
        <v>United States</v>
      </c>
      <c r="K730" t="str">
        <f>INDEX('Product Data'!$A$1:$G$49,MATCH('Order Data'!$F730,'Product Data'!$A$1:$A$49,0),MATCH('Order Data'!K$1,'Product Data'!$A$1:$G$1,0))</f>
        <v>Exc</v>
      </c>
      <c r="L730" t="str">
        <f>INDEX('Product Data'!$A$1:$G$49,MATCH('Order Data'!$F730,'Product Data'!$A$1:$A$49,0),MATCH('Order Data'!L$1,'Product Data'!$A$1:$G$1,0))</f>
        <v>D</v>
      </c>
      <c r="M730" s="4">
        <f>INDEX('Product Data'!$A$1:$G$49,MATCH('Order Data'!$F730,'Product Data'!$A$1:$A$49,0),MATCH('Order Data'!M$1,'Product Data'!$A$1:$G$1,0))</f>
        <v>0.5</v>
      </c>
      <c r="N730" s="5">
        <f>INDEX('Product Data'!$A$1:$G$49,MATCH('Order Data'!$F730,'Product Data'!$A$1:$A$49,0),MATCH('Order Data'!N$1,'Product Data'!$A$1:$G$1,0))</f>
        <v>7.29</v>
      </c>
      <c r="O730" s="5">
        <f t="shared" si="33"/>
        <v>21.87</v>
      </c>
      <c r="P730" t="str">
        <f t="shared" si="34"/>
        <v>Excelsa</v>
      </c>
      <c r="Q730" t="str">
        <f t="shared" si="35"/>
        <v>Dark</v>
      </c>
      <c r="R730" t="str">
        <f>_xlfn.XLOOKUP(tbl_orders[[#This Row],[Customer ID]],'Customer Data'!$A$1:$A$1001,'Customer Data'!$H$1:$H$1001,,0)</f>
        <v>Yes</v>
      </c>
    </row>
    <row r="731" spans="1:18" x14ac:dyDescent="0.2">
      <c r="A731" s="2" t="s">
        <v>3242</v>
      </c>
      <c r="B731" s="2" t="str">
        <f>TEXT(tbl_orders[[#This Row],[Order Date]],"mmm")</f>
        <v>Mar</v>
      </c>
      <c r="C731" s="2" t="str">
        <f>TEXT(tbl_orders[[#This Row],[Order Date]],"yyyy")</f>
        <v>2022</v>
      </c>
      <c r="D731" s="3">
        <v>44634</v>
      </c>
      <c r="E731" s="2" t="s">
        <v>3243</v>
      </c>
      <c r="F731" t="s">
        <v>4286</v>
      </c>
      <c r="G731" s="2">
        <v>2</v>
      </c>
      <c r="H731" s="2" t="str">
        <f>_xlfn.XLOOKUP(E731,'Customer Data'!$A$1:$A$1001,'Customer Data'!$B$1:$B$1001,,0)</f>
        <v>Selle Scurrer</v>
      </c>
      <c r="I731" s="2" t="str">
        <f>IF(_xlfn.XLOOKUP(E731,'Customer Data'!$A$1:$A$1001,'Customer Data'!$C$1:$C$1001,,0)=0,"",_xlfn.XLOOKUP(E731,'Customer Data'!$A$1:$A$1001,'Customer Data'!$C$1:$C$1001,,0))</f>
        <v>sscurrerk9@flavors.me</v>
      </c>
      <c r="J731" s="2" t="str">
        <f>_xlfn.XLOOKUP(E731,'Customer Data'!$A$1:$A$1001,'Customer Data'!$F$1:$F$1001,,0)</f>
        <v>China</v>
      </c>
      <c r="K731" t="str">
        <f>INDEX('Product Data'!$A$1:$G$49,MATCH('Order Data'!$F731,'Product Data'!$A$1:$A$49,0),MATCH('Order Data'!K$1,'Product Data'!$A$1:$G$1,0))</f>
        <v>Lib</v>
      </c>
      <c r="L731" t="str">
        <f>INDEX('Product Data'!$A$1:$G$49,MATCH('Order Data'!$F731,'Product Data'!$A$1:$A$49,0),MATCH('Order Data'!L$1,'Product Data'!$A$1:$G$1,0))</f>
        <v>M</v>
      </c>
      <c r="M731" s="4">
        <f>INDEX('Product Data'!$A$1:$G$49,MATCH('Order Data'!$F731,'Product Data'!$A$1:$A$49,0),MATCH('Order Data'!M$1,'Product Data'!$A$1:$G$1,0))</f>
        <v>0.2</v>
      </c>
      <c r="N731" s="5">
        <f>INDEX('Product Data'!$A$1:$G$49,MATCH('Order Data'!$F731,'Product Data'!$A$1:$A$49,0),MATCH('Order Data'!N$1,'Product Data'!$A$1:$G$1,0))</f>
        <v>4.3650000000000002</v>
      </c>
      <c r="O731" s="5">
        <f t="shared" si="33"/>
        <v>8.73</v>
      </c>
      <c r="P731" t="str">
        <f t="shared" si="34"/>
        <v>Liberica</v>
      </c>
      <c r="Q731" t="str">
        <f t="shared" si="35"/>
        <v>Medium</v>
      </c>
      <c r="R731" t="str">
        <f>_xlfn.XLOOKUP(tbl_orders[[#This Row],[Customer ID]],'Customer Data'!$A$1:$A$1001,'Customer Data'!$H$1:$H$1001,,0)</f>
        <v>No</v>
      </c>
    </row>
    <row r="732" spans="1:18" x14ac:dyDescent="0.2">
      <c r="A732" s="2" t="s">
        <v>3246</v>
      </c>
      <c r="B732" s="2" t="str">
        <f>TEXT(tbl_orders[[#This Row],[Order Date]],"mmm")</f>
        <v>Jan</v>
      </c>
      <c r="C732" s="2" t="str">
        <f>TEXT(tbl_orders[[#This Row],[Order Date]],"yyyy")</f>
        <v>2019</v>
      </c>
      <c r="D732" s="3">
        <v>43475</v>
      </c>
      <c r="E732" s="2" t="s">
        <v>3247</v>
      </c>
      <c r="F732" t="s">
        <v>4291</v>
      </c>
      <c r="G732" s="2">
        <v>1</v>
      </c>
      <c r="H732" s="2" t="str">
        <f>_xlfn.XLOOKUP(E732,'Customer Data'!$A$1:$A$1001,'Customer Data'!$B$1:$B$1001,,0)</f>
        <v>Andie Rudram</v>
      </c>
      <c r="I732" s="2" t="str">
        <f>IF(_xlfn.XLOOKUP(E732,'Customer Data'!$A$1:$A$1001,'Customer Data'!$C$1:$C$1001,,0)=0,"",_xlfn.XLOOKUP(E732,'Customer Data'!$A$1:$A$1001,'Customer Data'!$C$1:$C$1001,,0))</f>
        <v>arudramka@prnewswire.com</v>
      </c>
      <c r="J732" s="2" t="str">
        <f>_xlfn.XLOOKUP(E732,'Customer Data'!$A$1:$A$1001,'Customer Data'!$F$1:$F$1001,,0)</f>
        <v>United States</v>
      </c>
      <c r="K732" t="str">
        <f>INDEX('Product Data'!$A$1:$G$49,MATCH('Order Data'!$F732,'Product Data'!$A$1:$A$49,0),MATCH('Order Data'!K$1,'Product Data'!$A$1:$G$1,0))</f>
        <v>Lib</v>
      </c>
      <c r="L732" t="str">
        <f>INDEX('Product Data'!$A$1:$G$49,MATCH('Order Data'!$F732,'Product Data'!$A$1:$A$49,0),MATCH('Order Data'!L$1,'Product Data'!$A$1:$G$1,0))</f>
        <v>L</v>
      </c>
      <c r="M732" s="4">
        <f>INDEX('Product Data'!$A$1:$G$49,MATCH('Order Data'!$F732,'Product Data'!$A$1:$A$49,0),MATCH('Order Data'!M$1,'Product Data'!$A$1:$G$1,0))</f>
        <v>2.5</v>
      </c>
      <c r="N732" s="5">
        <f>INDEX('Product Data'!$A$1:$G$49,MATCH('Order Data'!$F732,'Product Data'!$A$1:$A$49,0),MATCH('Order Data'!N$1,'Product Data'!$A$1:$G$1,0))</f>
        <v>36.454999999999998</v>
      </c>
      <c r="O732" s="5">
        <f t="shared" si="33"/>
        <v>36.454999999999998</v>
      </c>
      <c r="P732" t="str">
        <f t="shared" si="34"/>
        <v>Liberica</v>
      </c>
      <c r="Q732" t="str">
        <f t="shared" si="35"/>
        <v>Light</v>
      </c>
      <c r="R732" t="str">
        <f>_xlfn.XLOOKUP(tbl_orders[[#This Row],[Customer ID]],'Customer Data'!$A$1:$A$1001,'Customer Data'!$H$1:$H$1001,,0)</f>
        <v>No</v>
      </c>
    </row>
    <row r="733" spans="1:18" x14ac:dyDescent="0.2">
      <c r="A733" s="2" t="s">
        <v>3250</v>
      </c>
      <c r="B733" s="2" t="str">
        <f>TEXT(tbl_orders[[#This Row],[Order Date]],"mmm")</f>
        <v>Jan</v>
      </c>
      <c r="C733" s="2" t="str">
        <f>TEXT(tbl_orders[[#This Row],[Order Date]],"yyyy")</f>
        <v>2021</v>
      </c>
      <c r="D733" s="3">
        <v>44222</v>
      </c>
      <c r="E733" s="2" t="s">
        <v>3251</v>
      </c>
      <c r="F733" t="s">
        <v>4277</v>
      </c>
      <c r="G733" s="2">
        <v>4</v>
      </c>
      <c r="H733" s="2" t="str">
        <f>_xlfn.XLOOKUP(E733,'Customer Data'!$A$1:$A$1001,'Customer Data'!$B$1:$B$1001,,0)</f>
        <v>Leta Clarricoates</v>
      </c>
      <c r="I733" s="2" t="str">
        <f>IF(_xlfn.XLOOKUP(E733,'Customer Data'!$A$1:$A$1001,'Customer Data'!$C$1:$C$1001,,0)=0,"",_xlfn.XLOOKUP(E733,'Customer Data'!$A$1:$A$1001,'Customer Data'!$C$1:$C$1001,,0))</f>
        <v/>
      </c>
      <c r="J733" s="2" t="str">
        <f>_xlfn.XLOOKUP(E733,'Customer Data'!$A$1:$A$1001,'Customer Data'!$F$1:$F$1001,,0)</f>
        <v>Brazil</v>
      </c>
      <c r="K733" t="str">
        <f>INDEX('Product Data'!$A$1:$G$49,MATCH('Order Data'!$F733,'Product Data'!$A$1:$A$49,0),MATCH('Order Data'!K$1,'Product Data'!$A$1:$G$1,0))</f>
        <v>Lib</v>
      </c>
      <c r="L733" t="str">
        <f>INDEX('Product Data'!$A$1:$G$49,MATCH('Order Data'!$F733,'Product Data'!$A$1:$A$49,0),MATCH('Order Data'!L$1,'Product Data'!$A$1:$G$1,0))</f>
        <v>D</v>
      </c>
      <c r="M733" s="4">
        <f>INDEX('Product Data'!$A$1:$G$49,MATCH('Order Data'!$F733,'Product Data'!$A$1:$A$49,0),MATCH('Order Data'!M$1,'Product Data'!$A$1:$G$1,0))</f>
        <v>0.2</v>
      </c>
      <c r="N733" s="5">
        <f>INDEX('Product Data'!$A$1:$G$49,MATCH('Order Data'!$F733,'Product Data'!$A$1:$A$49,0),MATCH('Order Data'!N$1,'Product Data'!$A$1:$G$1,0))</f>
        <v>3.8849999999999998</v>
      </c>
      <c r="O733" s="5">
        <f t="shared" si="33"/>
        <v>15.54</v>
      </c>
      <c r="P733" t="str">
        <f t="shared" si="34"/>
        <v>Liberica</v>
      </c>
      <c r="Q733" t="str">
        <f t="shared" si="35"/>
        <v>Dark</v>
      </c>
      <c r="R733" t="str">
        <f>_xlfn.XLOOKUP(tbl_orders[[#This Row],[Customer ID]],'Customer Data'!$A$1:$A$1001,'Customer Data'!$H$1:$H$1001,,0)</f>
        <v>Yes</v>
      </c>
    </row>
    <row r="734" spans="1:18" x14ac:dyDescent="0.2">
      <c r="A734" s="2" t="s">
        <v>3253</v>
      </c>
      <c r="B734" s="2" t="str">
        <f>TEXT(tbl_orders[[#This Row],[Order Date]],"mmm")</f>
        <v>Apr</v>
      </c>
      <c r="C734" s="2" t="str">
        <f>TEXT(tbl_orders[[#This Row],[Order Date]],"yyyy")</f>
        <v>2021</v>
      </c>
      <c r="D734" s="3">
        <v>44312</v>
      </c>
      <c r="E734" s="2" t="s">
        <v>3254</v>
      </c>
      <c r="F734" t="s">
        <v>4311</v>
      </c>
      <c r="G734" s="2">
        <v>2</v>
      </c>
      <c r="H734" s="2" t="str">
        <f>_xlfn.XLOOKUP(E734,'Customer Data'!$A$1:$A$1001,'Customer Data'!$B$1:$B$1001,,0)</f>
        <v>Jacquelyn Maha</v>
      </c>
      <c r="I734" s="2" t="str">
        <f>IF(_xlfn.XLOOKUP(E734,'Customer Data'!$A$1:$A$1001,'Customer Data'!$C$1:$C$1001,,0)=0,"",_xlfn.XLOOKUP(E734,'Customer Data'!$A$1:$A$1001,'Customer Data'!$C$1:$C$1001,,0))</f>
        <v>jmahakc@cyberchimps.com</v>
      </c>
      <c r="J734" s="2" t="str">
        <f>_xlfn.XLOOKUP(E734,'Customer Data'!$A$1:$A$1001,'Customer Data'!$F$1:$F$1001,,0)</f>
        <v>United States</v>
      </c>
      <c r="K734" t="str">
        <f>INDEX('Product Data'!$A$1:$G$49,MATCH('Order Data'!$F734,'Product Data'!$A$1:$A$49,0),MATCH('Order Data'!K$1,'Product Data'!$A$1:$G$1,0))</f>
        <v>Exc</v>
      </c>
      <c r="L734" t="str">
        <f>INDEX('Product Data'!$A$1:$G$49,MATCH('Order Data'!$F734,'Product Data'!$A$1:$A$49,0),MATCH('Order Data'!L$1,'Product Data'!$A$1:$G$1,0))</f>
        <v>L</v>
      </c>
      <c r="M734" s="4">
        <f>INDEX('Product Data'!$A$1:$G$49,MATCH('Order Data'!$F734,'Product Data'!$A$1:$A$49,0),MATCH('Order Data'!M$1,'Product Data'!$A$1:$G$1,0))</f>
        <v>0.2</v>
      </c>
      <c r="N734" s="5">
        <f>INDEX('Product Data'!$A$1:$G$49,MATCH('Order Data'!$F734,'Product Data'!$A$1:$A$49,0),MATCH('Order Data'!N$1,'Product Data'!$A$1:$G$1,0))</f>
        <v>4.4550000000000001</v>
      </c>
      <c r="O734" s="5">
        <f t="shared" si="33"/>
        <v>8.91</v>
      </c>
      <c r="P734" t="str">
        <f t="shared" si="34"/>
        <v>Excelsa</v>
      </c>
      <c r="Q734" t="str">
        <f t="shared" si="35"/>
        <v>Light</v>
      </c>
      <c r="R734" t="str">
        <f>_xlfn.XLOOKUP(tbl_orders[[#This Row],[Customer ID]],'Customer Data'!$A$1:$A$1001,'Customer Data'!$H$1:$H$1001,,0)</f>
        <v>No</v>
      </c>
    </row>
    <row r="735" spans="1:18" x14ac:dyDescent="0.2">
      <c r="A735" s="2" t="s">
        <v>3257</v>
      </c>
      <c r="B735" s="2" t="str">
        <f>TEXT(tbl_orders[[#This Row],[Order Date]],"mmm")</f>
        <v>Jan</v>
      </c>
      <c r="C735" s="2" t="str">
        <f>TEXT(tbl_orders[[#This Row],[Order Date]],"yyyy")</f>
        <v>2022</v>
      </c>
      <c r="D735" s="3">
        <v>44565</v>
      </c>
      <c r="E735" s="2" t="s">
        <v>3258</v>
      </c>
      <c r="F735" t="s">
        <v>4308</v>
      </c>
      <c r="G735" s="2">
        <v>2</v>
      </c>
      <c r="H735" s="2" t="str">
        <f>_xlfn.XLOOKUP(E735,'Customer Data'!$A$1:$A$1001,'Customer Data'!$B$1:$B$1001,,0)</f>
        <v>Glory Clemon</v>
      </c>
      <c r="I735" s="2" t="str">
        <f>IF(_xlfn.XLOOKUP(E735,'Customer Data'!$A$1:$A$1001,'Customer Data'!$C$1:$C$1001,,0)=0,"",_xlfn.XLOOKUP(E735,'Customer Data'!$A$1:$A$1001,'Customer Data'!$C$1:$C$1001,,0))</f>
        <v>gclemonkd@networksolutions.com</v>
      </c>
      <c r="J735" s="2" t="str">
        <f>_xlfn.XLOOKUP(E735,'Customer Data'!$A$1:$A$1001,'Customer Data'!$F$1:$F$1001,,0)</f>
        <v>China</v>
      </c>
      <c r="K735" t="str">
        <f>INDEX('Product Data'!$A$1:$G$49,MATCH('Order Data'!$F735,'Product Data'!$A$1:$A$49,0),MATCH('Order Data'!K$1,'Product Data'!$A$1:$G$1,0))</f>
        <v>Lib</v>
      </c>
      <c r="L735" t="str">
        <f>INDEX('Product Data'!$A$1:$G$49,MATCH('Order Data'!$F735,'Product Data'!$A$1:$A$49,0),MATCH('Order Data'!L$1,'Product Data'!$A$1:$G$1,0))</f>
        <v>M</v>
      </c>
      <c r="M735" s="4">
        <f>INDEX('Product Data'!$A$1:$G$49,MATCH('Order Data'!$F735,'Product Data'!$A$1:$A$49,0),MATCH('Order Data'!M$1,'Product Data'!$A$1:$G$1,0))</f>
        <v>2.5</v>
      </c>
      <c r="N735" s="5">
        <f>INDEX('Product Data'!$A$1:$G$49,MATCH('Order Data'!$F735,'Product Data'!$A$1:$A$49,0),MATCH('Order Data'!N$1,'Product Data'!$A$1:$G$1,0))</f>
        <v>33.464999999999996</v>
      </c>
      <c r="O735" s="5">
        <f t="shared" si="33"/>
        <v>66.929999999999993</v>
      </c>
      <c r="P735" t="str">
        <f t="shared" si="34"/>
        <v>Liberica</v>
      </c>
      <c r="Q735" t="str">
        <f t="shared" si="35"/>
        <v>Medium</v>
      </c>
      <c r="R735" t="str">
        <f>_xlfn.XLOOKUP(tbl_orders[[#This Row],[Customer ID]],'Customer Data'!$A$1:$A$1001,'Customer Data'!$H$1:$H$1001,,0)</f>
        <v>Yes</v>
      </c>
    </row>
    <row r="736" spans="1:18" x14ac:dyDescent="0.2">
      <c r="A736" s="2" t="s">
        <v>3261</v>
      </c>
      <c r="B736" s="2" t="str">
        <f>TEXT(tbl_orders[[#This Row],[Order Date]],"mmm")</f>
        <v>Aug</v>
      </c>
      <c r="C736" s="2" t="str">
        <f>TEXT(tbl_orders[[#This Row],[Order Date]],"yyyy")</f>
        <v>2019</v>
      </c>
      <c r="D736" s="3">
        <v>43697</v>
      </c>
      <c r="E736" s="2" t="s">
        <v>3262</v>
      </c>
      <c r="F736" t="s">
        <v>4290</v>
      </c>
      <c r="G736" s="2">
        <v>5</v>
      </c>
      <c r="H736" s="2" t="str">
        <f>_xlfn.XLOOKUP(E736,'Customer Data'!$A$1:$A$1001,'Customer Data'!$B$1:$B$1001,,0)</f>
        <v>Alica Kift</v>
      </c>
      <c r="I736" s="2" t="str">
        <f>IF(_xlfn.XLOOKUP(E736,'Customer Data'!$A$1:$A$1001,'Customer Data'!$C$1:$C$1001,,0)=0,"",_xlfn.XLOOKUP(E736,'Customer Data'!$A$1:$A$1001,'Customer Data'!$C$1:$C$1001,,0))</f>
        <v/>
      </c>
      <c r="J736" s="2" t="str">
        <f>_xlfn.XLOOKUP(E736,'Customer Data'!$A$1:$A$1001,'Customer Data'!$F$1:$F$1001,,0)</f>
        <v>United States</v>
      </c>
      <c r="K736" t="str">
        <f>INDEX('Product Data'!$A$1:$G$49,MATCH('Order Data'!$F736,'Product Data'!$A$1:$A$49,0),MATCH('Order Data'!K$1,'Product Data'!$A$1:$G$1,0))</f>
        <v>Rob</v>
      </c>
      <c r="L736" t="str">
        <f>INDEX('Product Data'!$A$1:$G$49,MATCH('Order Data'!$F736,'Product Data'!$A$1:$A$49,0),MATCH('Order Data'!L$1,'Product Data'!$A$1:$G$1,0))</f>
        <v>D</v>
      </c>
      <c r="M736" s="4">
        <f>INDEX('Product Data'!$A$1:$G$49,MATCH('Order Data'!$F736,'Product Data'!$A$1:$A$49,0),MATCH('Order Data'!M$1,'Product Data'!$A$1:$G$1,0))</f>
        <v>0.2</v>
      </c>
      <c r="N736" s="5">
        <f>INDEX('Product Data'!$A$1:$G$49,MATCH('Order Data'!$F736,'Product Data'!$A$1:$A$49,0),MATCH('Order Data'!N$1,'Product Data'!$A$1:$G$1,0))</f>
        <v>2.6849999999999996</v>
      </c>
      <c r="O736" s="5">
        <f t="shared" si="33"/>
        <v>13.424999999999997</v>
      </c>
      <c r="P736" t="str">
        <f t="shared" si="34"/>
        <v>Robusta</v>
      </c>
      <c r="Q736" t="str">
        <f t="shared" si="35"/>
        <v>Dark</v>
      </c>
      <c r="R736" t="str">
        <f>_xlfn.XLOOKUP(tbl_orders[[#This Row],[Customer ID]],'Customer Data'!$A$1:$A$1001,'Customer Data'!$H$1:$H$1001,,0)</f>
        <v>No</v>
      </c>
    </row>
    <row r="737" spans="1:18" x14ac:dyDescent="0.2">
      <c r="A737" s="2" t="s">
        <v>3264</v>
      </c>
      <c r="B737" s="2" t="str">
        <f>TEXT(tbl_orders[[#This Row],[Order Date]],"mmm")</f>
        <v>Jul</v>
      </c>
      <c r="C737" s="2" t="str">
        <f>TEXT(tbl_orders[[#This Row],[Order Date]],"yyyy")</f>
        <v>2022</v>
      </c>
      <c r="D737" s="3">
        <v>44757</v>
      </c>
      <c r="E737" s="2" t="s">
        <v>3265</v>
      </c>
      <c r="F737" t="s">
        <v>4280</v>
      </c>
      <c r="G737" s="2">
        <v>2</v>
      </c>
      <c r="H737" s="2" t="str">
        <f>_xlfn.XLOOKUP(E737,'Customer Data'!$A$1:$A$1001,'Customer Data'!$B$1:$B$1001,,0)</f>
        <v>Babb Pollins</v>
      </c>
      <c r="I737" s="2" t="str">
        <f>IF(_xlfn.XLOOKUP(E737,'Customer Data'!$A$1:$A$1001,'Customer Data'!$C$1:$C$1001,,0)=0,"",_xlfn.XLOOKUP(E737,'Customer Data'!$A$1:$A$1001,'Customer Data'!$C$1:$C$1001,,0))</f>
        <v>bpollinskf@shinystat.com</v>
      </c>
      <c r="J737" s="2" t="str">
        <f>_xlfn.XLOOKUP(E737,'Customer Data'!$A$1:$A$1001,'Customer Data'!$F$1:$F$1001,,0)</f>
        <v>Brazil</v>
      </c>
      <c r="K737" t="str">
        <f>INDEX('Product Data'!$A$1:$G$49,MATCH('Order Data'!$F737,'Product Data'!$A$1:$A$49,0),MATCH('Order Data'!K$1,'Product Data'!$A$1:$G$1,0))</f>
        <v>Exc</v>
      </c>
      <c r="L737" t="str">
        <f>INDEX('Product Data'!$A$1:$G$49,MATCH('Order Data'!$F737,'Product Data'!$A$1:$A$49,0),MATCH('Order Data'!L$1,'Product Data'!$A$1:$G$1,0))</f>
        <v>D</v>
      </c>
      <c r="M737" s="4">
        <f>INDEX('Product Data'!$A$1:$G$49,MATCH('Order Data'!$F737,'Product Data'!$A$1:$A$49,0),MATCH('Order Data'!M$1,'Product Data'!$A$1:$G$1,0))</f>
        <v>0.2</v>
      </c>
      <c r="N737" s="5">
        <f>INDEX('Product Data'!$A$1:$G$49,MATCH('Order Data'!$F737,'Product Data'!$A$1:$A$49,0),MATCH('Order Data'!N$1,'Product Data'!$A$1:$G$1,0))</f>
        <v>3.645</v>
      </c>
      <c r="O737" s="5">
        <f t="shared" si="33"/>
        <v>7.29</v>
      </c>
      <c r="P737" t="str">
        <f t="shared" si="34"/>
        <v>Excelsa</v>
      </c>
      <c r="Q737" t="str">
        <f t="shared" si="35"/>
        <v>Dark</v>
      </c>
      <c r="R737" t="str">
        <f>_xlfn.XLOOKUP(tbl_orders[[#This Row],[Customer ID]],'Customer Data'!$A$1:$A$1001,'Customer Data'!$H$1:$H$1001,,0)</f>
        <v>No</v>
      </c>
    </row>
    <row r="738" spans="1:18" x14ac:dyDescent="0.2">
      <c r="A738" s="2" t="s">
        <v>3268</v>
      </c>
      <c r="B738" s="2" t="str">
        <f>TEXT(tbl_orders[[#This Row],[Order Date]],"mmm")</f>
        <v>Feb</v>
      </c>
      <c r="C738" s="2" t="str">
        <f>TEXT(tbl_orders[[#This Row],[Order Date]],"yyyy")</f>
        <v>2019</v>
      </c>
      <c r="D738" s="3">
        <v>43508</v>
      </c>
      <c r="E738" s="2" t="s">
        <v>3269</v>
      </c>
      <c r="F738" t="s">
        <v>4270</v>
      </c>
      <c r="G738" s="2">
        <v>2</v>
      </c>
      <c r="H738" s="2" t="str">
        <f>_xlfn.XLOOKUP(E738,'Customer Data'!$A$1:$A$1001,'Customer Data'!$B$1:$B$1001,,0)</f>
        <v>Jarret Toye</v>
      </c>
      <c r="I738" s="2" t="str">
        <f>IF(_xlfn.XLOOKUP(E738,'Customer Data'!$A$1:$A$1001,'Customer Data'!$C$1:$C$1001,,0)=0,"",_xlfn.XLOOKUP(E738,'Customer Data'!$A$1:$A$1001,'Customer Data'!$C$1:$C$1001,,0))</f>
        <v>jtoyekg@pinterest.com</v>
      </c>
      <c r="J738" s="2" t="str">
        <f>_xlfn.XLOOKUP(E738,'Customer Data'!$A$1:$A$1001,'Customer Data'!$F$1:$F$1001,,0)</f>
        <v>China</v>
      </c>
      <c r="K738" t="str">
        <f>INDEX('Product Data'!$A$1:$G$49,MATCH('Order Data'!$F738,'Product Data'!$A$1:$A$49,0),MATCH('Order Data'!K$1,'Product Data'!$A$1:$G$1,0))</f>
        <v>Lib</v>
      </c>
      <c r="L738" t="str">
        <f>INDEX('Product Data'!$A$1:$G$49,MATCH('Order Data'!$F738,'Product Data'!$A$1:$A$49,0),MATCH('Order Data'!L$1,'Product Data'!$A$1:$G$1,0))</f>
        <v>D</v>
      </c>
      <c r="M738" s="4">
        <f>INDEX('Product Data'!$A$1:$G$49,MATCH('Order Data'!$F738,'Product Data'!$A$1:$A$49,0),MATCH('Order Data'!M$1,'Product Data'!$A$1:$G$1,0))</f>
        <v>1</v>
      </c>
      <c r="N738" s="5">
        <f>INDEX('Product Data'!$A$1:$G$49,MATCH('Order Data'!$F738,'Product Data'!$A$1:$A$49,0),MATCH('Order Data'!N$1,'Product Data'!$A$1:$G$1,0))</f>
        <v>12.95</v>
      </c>
      <c r="O738" s="5">
        <f t="shared" si="33"/>
        <v>25.9</v>
      </c>
      <c r="P738" t="str">
        <f t="shared" si="34"/>
        <v>Liberica</v>
      </c>
      <c r="Q738" t="str">
        <f t="shared" si="35"/>
        <v>Dark</v>
      </c>
      <c r="R738" t="str">
        <f>_xlfn.XLOOKUP(tbl_orders[[#This Row],[Customer ID]],'Customer Data'!$A$1:$A$1001,'Customer Data'!$H$1:$H$1001,,0)</f>
        <v>Yes</v>
      </c>
    </row>
    <row r="739" spans="1:18" x14ac:dyDescent="0.2">
      <c r="A739" s="2" t="s">
        <v>3272</v>
      </c>
      <c r="B739" s="2" t="str">
        <f>TEXT(tbl_orders[[#This Row],[Order Date]],"mmm")</f>
        <v>Sep</v>
      </c>
      <c r="C739" s="2" t="str">
        <f>TEXT(tbl_orders[[#This Row],[Order Date]],"yyyy")</f>
        <v>2021</v>
      </c>
      <c r="D739" s="3">
        <v>44447</v>
      </c>
      <c r="E739" s="2" t="s">
        <v>3273</v>
      </c>
      <c r="F739" t="s">
        <v>4282</v>
      </c>
      <c r="G739" s="2">
        <v>5</v>
      </c>
      <c r="H739" s="2" t="str">
        <f>_xlfn.XLOOKUP(E739,'Customer Data'!$A$1:$A$1001,'Customer Data'!$B$1:$B$1001,,0)</f>
        <v>Carlie Linskill</v>
      </c>
      <c r="I739" s="2" t="str">
        <f>IF(_xlfn.XLOOKUP(E739,'Customer Data'!$A$1:$A$1001,'Customer Data'!$C$1:$C$1001,,0)=0,"",_xlfn.XLOOKUP(E739,'Customer Data'!$A$1:$A$1001,'Customer Data'!$C$1:$C$1001,,0))</f>
        <v>clinskillkh@sphinn.com</v>
      </c>
      <c r="J739" s="2" t="str">
        <f>_xlfn.XLOOKUP(E739,'Customer Data'!$A$1:$A$1001,'Customer Data'!$F$1:$F$1001,,0)</f>
        <v>United States</v>
      </c>
      <c r="K739" t="str">
        <f>INDEX('Product Data'!$A$1:$G$49,MATCH('Order Data'!$F739,'Product Data'!$A$1:$A$49,0),MATCH('Order Data'!K$1,'Product Data'!$A$1:$G$1,0))</f>
        <v>Ara</v>
      </c>
      <c r="L739" t="str">
        <f>INDEX('Product Data'!$A$1:$G$49,MATCH('Order Data'!$F739,'Product Data'!$A$1:$A$49,0),MATCH('Order Data'!L$1,'Product Data'!$A$1:$G$1,0))</f>
        <v>M</v>
      </c>
      <c r="M739" s="4">
        <f>INDEX('Product Data'!$A$1:$G$49,MATCH('Order Data'!$F739,'Product Data'!$A$1:$A$49,0),MATCH('Order Data'!M$1,'Product Data'!$A$1:$G$1,0))</f>
        <v>1</v>
      </c>
      <c r="N739" s="5">
        <f>INDEX('Product Data'!$A$1:$G$49,MATCH('Order Data'!$F739,'Product Data'!$A$1:$A$49,0),MATCH('Order Data'!N$1,'Product Data'!$A$1:$G$1,0))</f>
        <v>11.25</v>
      </c>
      <c r="O739" s="5">
        <f t="shared" si="33"/>
        <v>56.25</v>
      </c>
      <c r="P739" t="str">
        <f t="shared" si="34"/>
        <v>Arabica</v>
      </c>
      <c r="Q739" t="str">
        <f t="shared" si="35"/>
        <v>Medium</v>
      </c>
      <c r="R739" t="str">
        <f>_xlfn.XLOOKUP(tbl_orders[[#This Row],[Customer ID]],'Customer Data'!$A$1:$A$1001,'Customer Data'!$H$1:$H$1001,,0)</f>
        <v>No</v>
      </c>
    </row>
    <row r="740" spans="1:18" x14ac:dyDescent="0.2">
      <c r="A740" s="2" t="s">
        <v>3276</v>
      </c>
      <c r="B740" s="2" t="str">
        <f>TEXT(tbl_orders[[#This Row],[Order Date]],"mmm")</f>
        <v>Dec</v>
      </c>
      <c r="C740" s="2" t="str">
        <f>TEXT(tbl_orders[[#This Row],[Order Date]],"yyyy")</f>
        <v>2019</v>
      </c>
      <c r="D740" s="3">
        <v>43812</v>
      </c>
      <c r="E740" s="2" t="s">
        <v>3277</v>
      </c>
      <c r="F740" t="s">
        <v>4305</v>
      </c>
      <c r="G740" s="2">
        <v>3</v>
      </c>
      <c r="H740" s="2" t="str">
        <f>_xlfn.XLOOKUP(E740,'Customer Data'!$A$1:$A$1001,'Customer Data'!$B$1:$B$1001,,0)</f>
        <v>Natal Vigrass</v>
      </c>
      <c r="I740" s="2" t="str">
        <f>IF(_xlfn.XLOOKUP(E740,'Customer Data'!$A$1:$A$1001,'Customer Data'!$C$1:$C$1001,,0)=0,"",_xlfn.XLOOKUP(E740,'Customer Data'!$A$1:$A$1001,'Customer Data'!$C$1:$C$1001,,0))</f>
        <v>nvigrasski@ezinearticles.com</v>
      </c>
      <c r="J740" s="2" t="str">
        <f>_xlfn.XLOOKUP(E740,'Customer Data'!$A$1:$A$1001,'Customer Data'!$F$1:$F$1001,,0)</f>
        <v>China</v>
      </c>
      <c r="K740" t="str">
        <f>INDEX('Product Data'!$A$1:$G$49,MATCH('Order Data'!$F740,'Product Data'!$A$1:$A$49,0),MATCH('Order Data'!K$1,'Product Data'!$A$1:$G$1,0))</f>
        <v>Rob</v>
      </c>
      <c r="L740" t="str">
        <f>INDEX('Product Data'!$A$1:$G$49,MATCH('Order Data'!$F740,'Product Data'!$A$1:$A$49,0),MATCH('Order Data'!L$1,'Product Data'!$A$1:$G$1,0))</f>
        <v>L</v>
      </c>
      <c r="M740" s="4">
        <f>INDEX('Product Data'!$A$1:$G$49,MATCH('Order Data'!$F740,'Product Data'!$A$1:$A$49,0),MATCH('Order Data'!M$1,'Product Data'!$A$1:$G$1,0))</f>
        <v>0.2</v>
      </c>
      <c r="N740" s="5">
        <f>INDEX('Product Data'!$A$1:$G$49,MATCH('Order Data'!$F740,'Product Data'!$A$1:$A$49,0),MATCH('Order Data'!N$1,'Product Data'!$A$1:$G$1,0))</f>
        <v>3.5849999999999995</v>
      </c>
      <c r="O740" s="5">
        <f t="shared" si="33"/>
        <v>10.754999999999999</v>
      </c>
      <c r="P740" t="str">
        <f t="shared" si="34"/>
        <v>Robusta</v>
      </c>
      <c r="Q740" t="str">
        <f t="shared" si="35"/>
        <v>Light</v>
      </c>
      <c r="R740" t="str">
        <f>_xlfn.XLOOKUP(tbl_orders[[#This Row],[Customer ID]],'Customer Data'!$A$1:$A$1001,'Customer Data'!$H$1:$H$1001,,0)</f>
        <v>No</v>
      </c>
    </row>
    <row r="741" spans="1:18" x14ac:dyDescent="0.2">
      <c r="A741" s="2" t="s">
        <v>3280</v>
      </c>
      <c r="B741" s="2" t="str">
        <f>TEXT(tbl_orders[[#This Row],[Order Date]],"mmm")</f>
        <v>Aug</v>
      </c>
      <c r="C741" s="2" t="str">
        <f>TEXT(tbl_orders[[#This Row],[Order Date]],"yyyy")</f>
        <v>2021</v>
      </c>
      <c r="D741" s="3">
        <v>44433</v>
      </c>
      <c r="E741" s="2" t="s">
        <v>3126</v>
      </c>
      <c r="F741" t="s">
        <v>4280</v>
      </c>
      <c r="G741" s="2">
        <v>5</v>
      </c>
      <c r="H741" s="2" t="str">
        <f>_xlfn.XLOOKUP(E741,'Customer Data'!$A$1:$A$1001,'Customer Data'!$B$1:$B$1001,,0)</f>
        <v>Jimmy Dymoke</v>
      </c>
      <c r="I741" s="2" t="str">
        <f>IF(_xlfn.XLOOKUP(E741,'Customer Data'!$A$1:$A$1001,'Customer Data'!$C$1:$C$1001,,0)=0,"",_xlfn.XLOOKUP(E741,'Customer Data'!$A$1:$A$1001,'Customer Data'!$C$1:$C$1001,,0))</f>
        <v>jdymokeje@prnewswire.com</v>
      </c>
      <c r="J741" s="2" t="str">
        <f>_xlfn.XLOOKUP(E741,'Customer Data'!$A$1:$A$1001,'Customer Data'!$F$1:$F$1001,,0)</f>
        <v>China</v>
      </c>
      <c r="K741" t="str">
        <f>INDEX('Product Data'!$A$1:$G$49,MATCH('Order Data'!$F741,'Product Data'!$A$1:$A$49,0),MATCH('Order Data'!K$1,'Product Data'!$A$1:$G$1,0))</f>
        <v>Exc</v>
      </c>
      <c r="L741" t="str">
        <f>INDEX('Product Data'!$A$1:$G$49,MATCH('Order Data'!$F741,'Product Data'!$A$1:$A$49,0),MATCH('Order Data'!L$1,'Product Data'!$A$1:$G$1,0))</f>
        <v>D</v>
      </c>
      <c r="M741" s="4">
        <f>INDEX('Product Data'!$A$1:$G$49,MATCH('Order Data'!$F741,'Product Data'!$A$1:$A$49,0),MATCH('Order Data'!M$1,'Product Data'!$A$1:$G$1,0))</f>
        <v>0.2</v>
      </c>
      <c r="N741" s="5">
        <f>INDEX('Product Data'!$A$1:$G$49,MATCH('Order Data'!$F741,'Product Data'!$A$1:$A$49,0),MATCH('Order Data'!N$1,'Product Data'!$A$1:$G$1,0))</f>
        <v>3.645</v>
      </c>
      <c r="O741" s="5">
        <f t="shared" si="33"/>
        <v>18.225000000000001</v>
      </c>
      <c r="P741" t="str">
        <f t="shared" si="34"/>
        <v>Excelsa</v>
      </c>
      <c r="Q741" t="str">
        <f t="shared" si="35"/>
        <v>Dark</v>
      </c>
      <c r="R741" t="str">
        <f>_xlfn.XLOOKUP(tbl_orders[[#This Row],[Customer ID]],'Customer Data'!$A$1:$A$1001,'Customer Data'!$H$1:$H$1001,,0)</f>
        <v>No</v>
      </c>
    </row>
    <row r="742" spans="1:18" x14ac:dyDescent="0.2">
      <c r="A742" s="2" t="s">
        <v>3283</v>
      </c>
      <c r="B742" s="2" t="str">
        <f>TEXT(tbl_orders[[#This Row],[Order Date]],"mmm")</f>
        <v>Mar</v>
      </c>
      <c r="C742" s="2" t="str">
        <f>TEXT(tbl_orders[[#This Row],[Order Date]],"yyyy")</f>
        <v>2022</v>
      </c>
      <c r="D742" s="3">
        <v>44643</v>
      </c>
      <c r="E742" s="2" t="s">
        <v>3284</v>
      </c>
      <c r="F742" t="s">
        <v>4300</v>
      </c>
      <c r="G742" s="2">
        <v>2</v>
      </c>
      <c r="H742" s="2" t="str">
        <f>_xlfn.XLOOKUP(E742,'Customer Data'!$A$1:$A$1001,'Customer Data'!$B$1:$B$1001,,0)</f>
        <v>Kandace Cragell</v>
      </c>
      <c r="I742" s="2" t="str">
        <f>IF(_xlfn.XLOOKUP(E742,'Customer Data'!$A$1:$A$1001,'Customer Data'!$C$1:$C$1001,,0)=0,"",_xlfn.XLOOKUP(E742,'Customer Data'!$A$1:$A$1001,'Customer Data'!$C$1:$C$1001,,0))</f>
        <v>kcragellkk@google.com</v>
      </c>
      <c r="J742" s="2" t="str">
        <f>_xlfn.XLOOKUP(E742,'Customer Data'!$A$1:$A$1001,'Customer Data'!$F$1:$F$1001,,0)</f>
        <v>China</v>
      </c>
      <c r="K742" t="str">
        <f>INDEX('Product Data'!$A$1:$G$49,MATCH('Order Data'!$F742,'Product Data'!$A$1:$A$49,0),MATCH('Order Data'!K$1,'Product Data'!$A$1:$G$1,0))</f>
        <v>Rob</v>
      </c>
      <c r="L742" t="str">
        <f>INDEX('Product Data'!$A$1:$G$49,MATCH('Order Data'!$F742,'Product Data'!$A$1:$A$49,0),MATCH('Order Data'!L$1,'Product Data'!$A$1:$G$1,0))</f>
        <v>L</v>
      </c>
      <c r="M742" s="4">
        <f>INDEX('Product Data'!$A$1:$G$49,MATCH('Order Data'!$F742,'Product Data'!$A$1:$A$49,0),MATCH('Order Data'!M$1,'Product Data'!$A$1:$G$1,0))</f>
        <v>0.5</v>
      </c>
      <c r="N742" s="5">
        <f>INDEX('Product Data'!$A$1:$G$49,MATCH('Order Data'!$F742,'Product Data'!$A$1:$A$49,0),MATCH('Order Data'!N$1,'Product Data'!$A$1:$G$1,0))</f>
        <v>7.169999999999999</v>
      </c>
      <c r="O742" s="5">
        <f t="shared" si="33"/>
        <v>14.339999999999998</v>
      </c>
      <c r="P742" t="str">
        <f t="shared" si="34"/>
        <v>Robusta</v>
      </c>
      <c r="Q742" t="str">
        <f t="shared" si="35"/>
        <v>Light</v>
      </c>
      <c r="R742" t="str">
        <f>_xlfn.XLOOKUP(tbl_orders[[#This Row],[Customer ID]],'Customer Data'!$A$1:$A$1001,'Customer Data'!$H$1:$H$1001,,0)</f>
        <v>No</v>
      </c>
    </row>
    <row r="743" spans="1:18" x14ac:dyDescent="0.2">
      <c r="A743" s="2" t="s">
        <v>3287</v>
      </c>
      <c r="B743" s="2" t="str">
        <f>TEXT(tbl_orders[[#This Row],[Order Date]],"mmm")</f>
        <v>Apr</v>
      </c>
      <c r="C743" s="2" t="str">
        <f>TEXT(tbl_orders[[#This Row],[Order Date]],"yyyy")</f>
        <v>2019</v>
      </c>
      <c r="D743" s="3">
        <v>43566</v>
      </c>
      <c r="E743" s="2" t="s">
        <v>3288</v>
      </c>
      <c r="F743" t="s">
        <v>4286</v>
      </c>
      <c r="G743" s="2">
        <v>2</v>
      </c>
      <c r="H743" s="2" t="str">
        <f>_xlfn.XLOOKUP(E743,'Customer Data'!$A$1:$A$1001,'Customer Data'!$B$1:$B$1001,,0)</f>
        <v>Lyon Ibert</v>
      </c>
      <c r="I743" s="2" t="str">
        <f>IF(_xlfn.XLOOKUP(E743,'Customer Data'!$A$1:$A$1001,'Customer Data'!$C$1:$C$1001,,0)=0,"",_xlfn.XLOOKUP(E743,'Customer Data'!$A$1:$A$1001,'Customer Data'!$C$1:$C$1001,,0))</f>
        <v>libertkl@huffingtonpost.com</v>
      </c>
      <c r="J743" s="2" t="str">
        <f>_xlfn.XLOOKUP(E743,'Customer Data'!$A$1:$A$1001,'Customer Data'!$F$1:$F$1001,,0)</f>
        <v>United States</v>
      </c>
      <c r="K743" t="str">
        <f>INDEX('Product Data'!$A$1:$G$49,MATCH('Order Data'!$F743,'Product Data'!$A$1:$A$49,0),MATCH('Order Data'!K$1,'Product Data'!$A$1:$G$1,0))</f>
        <v>Lib</v>
      </c>
      <c r="L743" t="str">
        <f>INDEX('Product Data'!$A$1:$G$49,MATCH('Order Data'!$F743,'Product Data'!$A$1:$A$49,0),MATCH('Order Data'!L$1,'Product Data'!$A$1:$G$1,0))</f>
        <v>M</v>
      </c>
      <c r="M743" s="4">
        <f>INDEX('Product Data'!$A$1:$G$49,MATCH('Order Data'!$F743,'Product Data'!$A$1:$A$49,0),MATCH('Order Data'!M$1,'Product Data'!$A$1:$G$1,0))</f>
        <v>0.2</v>
      </c>
      <c r="N743" s="5">
        <f>INDEX('Product Data'!$A$1:$G$49,MATCH('Order Data'!$F743,'Product Data'!$A$1:$A$49,0),MATCH('Order Data'!N$1,'Product Data'!$A$1:$G$1,0))</f>
        <v>4.3650000000000002</v>
      </c>
      <c r="O743" s="5">
        <f t="shared" si="33"/>
        <v>8.73</v>
      </c>
      <c r="P743" t="str">
        <f t="shared" si="34"/>
        <v>Liberica</v>
      </c>
      <c r="Q743" t="str">
        <f t="shared" si="35"/>
        <v>Medium</v>
      </c>
      <c r="R743" t="str">
        <f>_xlfn.XLOOKUP(tbl_orders[[#This Row],[Customer ID]],'Customer Data'!$A$1:$A$1001,'Customer Data'!$H$1:$H$1001,,0)</f>
        <v>No</v>
      </c>
    </row>
    <row r="744" spans="1:18" x14ac:dyDescent="0.2">
      <c r="A744" s="2" t="s">
        <v>3291</v>
      </c>
      <c r="B744" s="2" t="str">
        <f>TEXT(tbl_orders[[#This Row],[Order Date]],"mmm")</f>
        <v>Oct</v>
      </c>
      <c r="C744" s="2" t="str">
        <f>TEXT(tbl_orders[[#This Row],[Order Date]],"yyyy")</f>
        <v>2020</v>
      </c>
      <c r="D744" s="3">
        <v>44133</v>
      </c>
      <c r="E744" s="2" t="s">
        <v>3292</v>
      </c>
      <c r="F744" t="s">
        <v>4289</v>
      </c>
      <c r="G744" s="2">
        <v>4</v>
      </c>
      <c r="H744" s="2" t="str">
        <f>_xlfn.XLOOKUP(E744,'Customer Data'!$A$1:$A$1001,'Customer Data'!$B$1:$B$1001,,0)</f>
        <v>Reese Lidgey</v>
      </c>
      <c r="I744" s="2" t="str">
        <f>IF(_xlfn.XLOOKUP(E744,'Customer Data'!$A$1:$A$1001,'Customer Data'!$C$1:$C$1001,,0)=0,"",_xlfn.XLOOKUP(E744,'Customer Data'!$A$1:$A$1001,'Customer Data'!$C$1:$C$1001,,0))</f>
        <v>rlidgeykm@vimeo.com</v>
      </c>
      <c r="J744" s="2" t="str">
        <f>_xlfn.XLOOKUP(E744,'Customer Data'!$A$1:$A$1001,'Customer Data'!$F$1:$F$1001,,0)</f>
        <v>China</v>
      </c>
      <c r="K744" t="str">
        <f>INDEX('Product Data'!$A$1:$G$49,MATCH('Order Data'!$F744,'Product Data'!$A$1:$A$49,0),MATCH('Order Data'!K$1,'Product Data'!$A$1:$G$1,0))</f>
        <v>Lib</v>
      </c>
      <c r="L744" t="str">
        <f>INDEX('Product Data'!$A$1:$G$49,MATCH('Order Data'!$F744,'Product Data'!$A$1:$A$49,0),MATCH('Order Data'!L$1,'Product Data'!$A$1:$G$1,0))</f>
        <v>M</v>
      </c>
      <c r="M744" s="4">
        <f>INDEX('Product Data'!$A$1:$G$49,MATCH('Order Data'!$F744,'Product Data'!$A$1:$A$49,0),MATCH('Order Data'!M$1,'Product Data'!$A$1:$G$1,0))</f>
        <v>1</v>
      </c>
      <c r="N744" s="5">
        <f>INDEX('Product Data'!$A$1:$G$49,MATCH('Order Data'!$F744,'Product Data'!$A$1:$A$49,0),MATCH('Order Data'!N$1,'Product Data'!$A$1:$G$1,0))</f>
        <v>14.55</v>
      </c>
      <c r="O744" s="5">
        <f t="shared" si="33"/>
        <v>58.2</v>
      </c>
      <c r="P744" t="str">
        <f t="shared" si="34"/>
        <v>Liberica</v>
      </c>
      <c r="Q744" t="str">
        <f t="shared" si="35"/>
        <v>Medium</v>
      </c>
      <c r="R744" t="str">
        <f>_xlfn.XLOOKUP(tbl_orders[[#This Row],[Customer ID]],'Customer Data'!$A$1:$A$1001,'Customer Data'!$H$1:$H$1001,,0)</f>
        <v>No</v>
      </c>
    </row>
    <row r="745" spans="1:18" x14ac:dyDescent="0.2">
      <c r="A745" s="2" t="s">
        <v>3295</v>
      </c>
      <c r="B745" s="2" t="str">
        <f>TEXT(tbl_orders[[#This Row],[Order Date]],"mmm")</f>
        <v>Jul</v>
      </c>
      <c r="C745" s="2" t="str">
        <f>TEXT(tbl_orders[[#This Row],[Order Date]],"yyyy")</f>
        <v>2020</v>
      </c>
      <c r="D745" s="3">
        <v>44042</v>
      </c>
      <c r="E745" s="2" t="s">
        <v>3296</v>
      </c>
      <c r="F745" t="s">
        <v>4285</v>
      </c>
      <c r="G745" s="2">
        <v>3</v>
      </c>
      <c r="H745" s="2" t="str">
        <f>_xlfn.XLOOKUP(E745,'Customer Data'!$A$1:$A$1001,'Customer Data'!$B$1:$B$1001,,0)</f>
        <v>Tersina Castagne</v>
      </c>
      <c r="I745" s="2" t="str">
        <f>IF(_xlfn.XLOOKUP(E745,'Customer Data'!$A$1:$A$1001,'Customer Data'!$C$1:$C$1001,,0)=0,"",_xlfn.XLOOKUP(E745,'Customer Data'!$A$1:$A$1001,'Customer Data'!$C$1:$C$1001,,0))</f>
        <v>tcastagnekn@wikia.com</v>
      </c>
      <c r="J745" s="2" t="str">
        <f>_xlfn.XLOOKUP(E745,'Customer Data'!$A$1:$A$1001,'Customer Data'!$F$1:$F$1001,,0)</f>
        <v>Brazil</v>
      </c>
      <c r="K745" t="str">
        <f>INDEX('Product Data'!$A$1:$G$49,MATCH('Order Data'!$F745,'Product Data'!$A$1:$A$49,0),MATCH('Order Data'!K$1,'Product Data'!$A$1:$G$1,0))</f>
        <v>Ara</v>
      </c>
      <c r="L745" t="str">
        <f>INDEX('Product Data'!$A$1:$G$49,MATCH('Order Data'!$F745,'Product Data'!$A$1:$A$49,0),MATCH('Order Data'!L$1,'Product Data'!$A$1:$G$1,0))</f>
        <v>D</v>
      </c>
      <c r="M745" s="4">
        <f>INDEX('Product Data'!$A$1:$G$49,MATCH('Order Data'!$F745,'Product Data'!$A$1:$A$49,0),MATCH('Order Data'!M$1,'Product Data'!$A$1:$G$1,0))</f>
        <v>0.5</v>
      </c>
      <c r="N745" s="5">
        <f>INDEX('Product Data'!$A$1:$G$49,MATCH('Order Data'!$F745,'Product Data'!$A$1:$A$49,0),MATCH('Order Data'!N$1,'Product Data'!$A$1:$G$1,0))</f>
        <v>5.97</v>
      </c>
      <c r="O745" s="5">
        <f t="shared" si="33"/>
        <v>17.91</v>
      </c>
      <c r="P745" t="str">
        <f t="shared" si="34"/>
        <v>Arabica</v>
      </c>
      <c r="Q745" t="str">
        <f t="shared" si="35"/>
        <v>Dark</v>
      </c>
      <c r="R745" t="str">
        <f>_xlfn.XLOOKUP(tbl_orders[[#This Row],[Customer ID]],'Customer Data'!$A$1:$A$1001,'Customer Data'!$H$1:$H$1001,,0)</f>
        <v>No</v>
      </c>
    </row>
    <row r="746" spans="1:18" x14ac:dyDescent="0.2">
      <c r="A746" s="2" t="s">
        <v>3299</v>
      </c>
      <c r="B746" s="2" t="str">
        <f>TEXT(tbl_orders[[#This Row],[Order Date]],"mmm")</f>
        <v>Mar</v>
      </c>
      <c r="C746" s="2" t="str">
        <f>TEXT(tbl_orders[[#This Row],[Order Date]],"yyyy")</f>
        <v>2019</v>
      </c>
      <c r="D746" s="3">
        <v>43539</v>
      </c>
      <c r="E746" s="2" t="s">
        <v>3300</v>
      </c>
      <c r="F746" t="s">
        <v>4301</v>
      </c>
      <c r="G746" s="2">
        <v>6</v>
      </c>
      <c r="H746" s="2" t="str">
        <f>_xlfn.XLOOKUP(E746,'Customer Data'!$A$1:$A$1001,'Customer Data'!$B$1:$B$1001,,0)</f>
        <v>Samuele Klaaassen</v>
      </c>
      <c r="I746" s="2" t="str">
        <f>IF(_xlfn.XLOOKUP(E746,'Customer Data'!$A$1:$A$1001,'Customer Data'!$C$1:$C$1001,,0)=0,"",_xlfn.XLOOKUP(E746,'Customer Data'!$A$1:$A$1001,'Customer Data'!$C$1:$C$1001,,0))</f>
        <v/>
      </c>
      <c r="J746" s="2" t="str">
        <f>_xlfn.XLOOKUP(E746,'Customer Data'!$A$1:$A$1001,'Customer Data'!$F$1:$F$1001,,0)</f>
        <v>United States</v>
      </c>
      <c r="K746" t="str">
        <f>INDEX('Product Data'!$A$1:$G$49,MATCH('Order Data'!$F746,'Product Data'!$A$1:$A$49,0),MATCH('Order Data'!K$1,'Product Data'!$A$1:$G$1,0))</f>
        <v>Rob</v>
      </c>
      <c r="L746" t="str">
        <f>INDEX('Product Data'!$A$1:$G$49,MATCH('Order Data'!$F746,'Product Data'!$A$1:$A$49,0),MATCH('Order Data'!L$1,'Product Data'!$A$1:$G$1,0))</f>
        <v>M</v>
      </c>
      <c r="M746" s="4">
        <f>INDEX('Product Data'!$A$1:$G$49,MATCH('Order Data'!$F746,'Product Data'!$A$1:$A$49,0),MATCH('Order Data'!M$1,'Product Data'!$A$1:$G$1,0))</f>
        <v>0.2</v>
      </c>
      <c r="N746" s="5">
        <f>INDEX('Product Data'!$A$1:$G$49,MATCH('Order Data'!$F746,'Product Data'!$A$1:$A$49,0),MATCH('Order Data'!N$1,'Product Data'!$A$1:$G$1,0))</f>
        <v>2.9849999999999999</v>
      </c>
      <c r="O746" s="5">
        <f t="shared" si="33"/>
        <v>17.91</v>
      </c>
      <c r="P746" t="str">
        <f t="shared" si="34"/>
        <v>Robusta</v>
      </c>
      <c r="Q746" t="str">
        <f t="shared" si="35"/>
        <v>Medium</v>
      </c>
      <c r="R746" t="str">
        <f>_xlfn.XLOOKUP(tbl_orders[[#This Row],[Customer ID]],'Customer Data'!$A$1:$A$1001,'Customer Data'!$H$1:$H$1001,,0)</f>
        <v>Yes</v>
      </c>
    </row>
    <row r="747" spans="1:18" x14ac:dyDescent="0.2">
      <c r="A747" s="2" t="s">
        <v>3302</v>
      </c>
      <c r="B747" s="2" t="str">
        <f>TEXT(tbl_orders[[#This Row],[Order Date]],"mmm")</f>
        <v>Dec</v>
      </c>
      <c r="C747" s="2" t="str">
        <f>TEXT(tbl_orders[[#This Row],[Order Date]],"yyyy")</f>
        <v>2021</v>
      </c>
      <c r="D747" s="3">
        <v>44557</v>
      </c>
      <c r="E747" s="2" t="s">
        <v>3303</v>
      </c>
      <c r="F747" t="s">
        <v>4271</v>
      </c>
      <c r="G747" s="2">
        <v>2</v>
      </c>
      <c r="H747" s="2" t="str">
        <f>_xlfn.XLOOKUP(E747,'Customer Data'!$A$1:$A$1001,'Customer Data'!$B$1:$B$1001,,0)</f>
        <v>Jordana Halden</v>
      </c>
      <c r="I747" s="2" t="str">
        <f>IF(_xlfn.XLOOKUP(E747,'Customer Data'!$A$1:$A$1001,'Customer Data'!$C$1:$C$1001,,0)=0,"",_xlfn.XLOOKUP(E747,'Customer Data'!$A$1:$A$1001,'Customer Data'!$C$1:$C$1001,,0))</f>
        <v>jhaldenkp@comcast.net</v>
      </c>
      <c r="J747" s="2" t="str">
        <f>_xlfn.XLOOKUP(E747,'Customer Data'!$A$1:$A$1001,'Customer Data'!$F$1:$F$1001,,0)</f>
        <v>Brazil</v>
      </c>
      <c r="K747" t="str">
        <f>INDEX('Product Data'!$A$1:$G$49,MATCH('Order Data'!$F747,'Product Data'!$A$1:$A$49,0),MATCH('Order Data'!K$1,'Product Data'!$A$1:$G$1,0))</f>
        <v>Exc</v>
      </c>
      <c r="L747" t="str">
        <f>INDEX('Product Data'!$A$1:$G$49,MATCH('Order Data'!$F747,'Product Data'!$A$1:$A$49,0),MATCH('Order Data'!L$1,'Product Data'!$A$1:$G$1,0))</f>
        <v>D</v>
      </c>
      <c r="M747" s="4">
        <f>INDEX('Product Data'!$A$1:$G$49,MATCH('Order Data'!$F747,'Product Data'!$A$1:$A$49,0),MATCH('Order Data'!M$1,'Product Data'!$A$1:$G$1,0))</f>
        <v>0.5</v>
      </c>
      <c r="N747" s="5">
        <f>INDEX('Product Data'!$A$1:$G$49,MATCH('Order Data'!$F747,'Product Data'!$A$1:$A$49,0),MATCH('Order Data'!N$1,'Product Data'!$A$1:$G$1,0))</f>
        <v>7.29</v>
      </c>
      <c r="O747" s="5">
        <f t="shared" si="33"/>
        <v>14.58</v>
      </c>
      <c r="P747" t="str">
        <f t="shared" si="34"/>
        <v>Excelsa</v>
      </c>
      <c r="Q747" t="str">
        <f t="shared" si="35"/>
        <v>Dark</v>
      </c>
      <c r="R747" t="str">
        <f>_xlfn.XLOOKUP(tbl_orders[[#This Row],[Customer ID]],'Customer Data'!$A$1:$A$1001,'Customer Data'!$H$1:$H$1001,,0)</f>
        <v>No</v>
      </c>
    </row>
    <row r="748" spans="1:18" x14ac:dyDescent="0.2">
      <c r="A748" s="2" t="s">
        <v>3306</v>
      </c>
      <c r="B748" s="2" t="str">
        <f>TEXT(tbl_orders[[#This Row],[Order Date]],"mmm")</f>
        <v>Oct</v>
      </c>
      <c r="C748" s="2" t="str">
        <f>TEXT(tbl_orders[[#This Row],[Order Date]],"yyyy")</f>
        <v>2019</v>
      </c>
      <c r="D748" s="3">
        <v>43741</v>
      </c>
      <c r="E748" s="2" t="s">
        <v>3307</v>
      </c>
      <c r="F748" t="s">
        <v>4282</v>
      </c>
      <c r="G748" s="2">
        <v>3</v>
      </c>
      <c r="H748" s="2" t="str">
        <f>_xlfn.XLOOKUP(E748,'Customer Data'!$A$1:$A$1001,'Customer Data'!$B$1:$B$1001,,0)</f>
        <v>Hussein Olliff</v>
      </c>
      <c r="I748" s="2" t="str">
        <f>IF(_xlfn.XLOOKUP(E748,'Customer Data'!$A$1:$A$1001,'Customer Data'!$C$1:$C$1001,,0)=0,"",_xlfn.XLOOKUP(E748,'Customer Data'!$A$1:$A$1001,'Customer Data'!$C$1:$C$1001,,0))</f>
        <v>holliffkq@sciencedirect.com</v>
      </c>
      <c r="J748" s="2" t="str">
        <f>_xlfn.XLOOKUP(E748,'Customer Data'!$A$1:$A$1001,'Customer Data'!$F$1:$F$1001,,0)</f>
        <v>China</v>
      </c>
      <c r="K748" t="str">
        <f>INDEX('Product Data'!$A$1:$G$49,MATCH('Order Data'!$F748,'Product Data'!$A$1:$A$49,0),MATCH('Order Data'!K$1,'Product Data'!$A$1:$G$1,0))</f>
        <v>Ara</v>
      </c>
      <c r="L748" t="str">
        <f>INDEX('Product Data'!$A$1:$G$49,MATCH('Order Data'!$F748,'Product Data'!$A$1:$A$49,0),MATCH('Order Data'!L$1,'Product Data'!$A$1:$G$1,0))</f>
        <v>M</v>
      </c>
      <c r="M748" s="4">
        <f>INDEX('Product Data'!$A$1:$G$49,MATCH('Order Data'!$F748,'Product Data'!$A$1:$A$49,0),MATCH('Order Data'!M$1,'Product Data'!$A$1:$G$1,0))</f>
        <v>1</v>
      </c>
      <c r="N748" s="5">
        <f>INDEX('Product Data'!$A$1:$G$49,MATCH('Order Data'!$F748,'Product Data'!$A$1:$A$49,0),MATCH('Order Data'!N$1,'Product Data'!$A$1:$G$1,0))</f>
        <v>11.25</v>
      </c>
      <c r="O748" s="5">
        <f t="shared" si="33"/>
        <v>33.75</v>
      </c>
      <c r="P748" t="str">
        <f t="shared" si="34"/>
        <v>Arabica</v>
      </c>
      <c r="Q748" t="str">
        <f t="shared" si="35"/>
        <v>Medium</v>
      </c>
      <c r="R748" t="str">
        <f>_xlfn.XLOOKUP(tbl_orders[[#This Row],[Customer ID]],'Customer Data'!$A$1:$A$1001,'Customer Data'!$H$1:$H$1001,,0)</f>
        <v>No</v>
      </c>
    </row>
    <row r="749" spans="1:18" x14ac:dyDescent="0.2">
      <c r="A749" s="2" t="s">
        <v>3310</v>
      </c>
      <c r="B749" s="2" t="str">
        <f>TEXT(tbl_orders[[#This Row],[Order Date]],"mmm")</f>
        <v>Feb</v>
      </c>
      <c r="C749" s="2" t="str">
        <f>TEXT(tbl_orders[[#This Row],[Order Date]],"yyyy")</f>
        <v>2019</v>
      </c>
      <c r="D749" s="3">
        <v>43501</v>
      </c>
      <c r="E749" s="2" t="s">
        <v>3311</v>
      </c>
      <c r="F749" t="s">
        <v>4287</v>
      </c>
      <c r="G749" s="2">
        <v>4</v>
      </c>
      <c r="H749" s="2" t="str">
        <f>_xlfn.XLOOKUP(E749,'Customer Data'!$A$1:$A$1001,'Customer Data'!$B$1:$B$1001,,0)</f>
        <v>Teddi Quadri</v>
      </c>
      <c r="I749" s="2" t="str">
        <f>IF(_xlfn.XLOOKUP(E749,'Customer Data'!$A$1:$A$1001,'Customer Data'!$C$1:$C$1001,,0)=0,"",_xlfn.XLOOKUP(E749,'Customer Data'!$A$1:$A$1001,'Customer Data'!$C$1:$C$1001,,0))</f>
        <v>tquadrikr@opensource.org</v>
      </c>
      <c r="J749" s="2" t="str">
        <f>_xlfn.XLOOKUP(E749,'Customer Data'!$A$1:$A$1001,'Customer Data'!$F$1:$F$1001,,0)</f>
        <v>China</v>
      </c>
      <c r="K749" t="str">
        <f>INDEX('Product Data'!$A$1:$G$49,MATCH('Order Data'!$F749,'Product Data'!$A$1:$A$49,0),MATCH('Order Data'!K$1,'Product Data'!$A$1:$G$1,0))</f>
        <v>Lib</v>
      </c>
      <c r="L749" t="str">
        <f>INDEX('Product Data'!$A$1:$G$49,MATCH('Order Data'!$F749,'Product Data'!$A$1:$A$49,0),MATCH('Order Data'!L$1,'Product Data'!$A$1:$G$1,0))</f>
        <v>M</v>
      </c>
      <c r="M749" s="4">
        <f>INDEX('Product Data'!$A$1:$G$49,MATCH('Order Data'!$F749,'Product Data'!$A$1:$A$49,0),MATCH('Order Data'!M$1,'Product Data'!$A$1:$G$1,0))</f>
        <v>0.5</v>
      </c>
      <c r="N749" s="5">
        <f>INDEX('Product Data'!$A$1:$G$49,MATCH('Order Data'!$F749,'Product Data'!$A$1:$A$49,0),MATCH('Order Data'!N$1,'Product Data'!$A$1:$G$1,0))</f>
        <v>8.73</v>
      </c>
      <c r="O749" s="5">
        <f t="shared" si="33"/>
        <v>34.92</v>
      </c>
      <c r="P749" t="str">
        <f t="shared" si="34"/>
        <v>Liberica</v>
      </c>
      <c r="Q749" t="str">
        <f t="shared" si="35"/>
        <v>Medium</v>
      </c>
      <c r="R749" t="str">
        <f>_xlfn.XLOOKUP(tbl_orders[[#This Row],[Customer ID]],'Customer Data'!$A$1:$A$1001,'Customer Data'!$H$1:$H$1001,,0)</f>
        <v>Yes</v>
      </c>
    </row>
    <row r="750" spans="1:18" x14ac:dyDescent="0.2">
      <c r="A750" s="2" t="s">
        <v>3314</v>
      </c>
      <c r="B750" s="2" t="str">
        <f>TEXT(tbl_orders[[#This Row],[Order Date]],"mmm")</f>
        <v>Aug</v>
      </c>
      <c r="C750" s="2" t="str">
        <f>TEXT(tbl_orders[[#This Row],[Order Date]],"yyyy")</f>
        <v>2020</v>
      </c>
      <c r="D750" s="3">
        <v>44074</v>
      </c>
      <c r="E750" s="2" t="s">
        <v>3315</v>
      </c>
      <c r="F750" t="s">
        <v>4271</v>
      </c>
      <c r="G750" s="2">
        <v>2</v>
      </c>
      <c r="H750" s="2" t="str">
        <f>_xlfn.XLOOKUP(E750,'Customer Data'!$A$1:$A$1001,'Customer Data'!$B$1:$B$1001,,0)</f>
        <v>Felita Eshmade</v>
      </c>
      <c r="I750" s="2" t="str">
        <f>IF(_xlfn.XLOOKUP(E750,'Customer Data'!$A$1:$A$1001,'Customer Data'!$C$1:$C$1001,,0)=0,"",_xlfn.XLOOKUP(E750,'Customer Data'!$A$1:$A$1001,'Customer Data'!$C$1:$C$1001,,0))</f>
        <v>feshmadeks@umn.edu</v>
      </c>
      <c r="J750" s="2" t="str">
        <f>_xlfn.XLOOKUP(E750,'Customer Data'!$A$1:$A$1001,'Customer Data'!$F$1:$F$1001,,0)</f>
        <v>China</v>
      </c>
      <c r="K750" t="str">
        <f>INDEX('Product Data'!$A$1:$G$49,MATCH('Order Data'!$F750,'Product Data'!$A$1:$A$49,0),MATCH('Order Data'!K$1,'Product Data'!$A$1:$G$1,0))</f>
        <v>Exc</v>
      </c>
      <c r="L750" t="str">
        <f>INDEX('Product Data'!$A$1:$G$49,MATCH('Order Data'!$F750,'Product Data'!$A$1:$A$49,0),MATCH('Order Data'!L$1,'Product Data'!$A$1:$G$1,0))</f>
        <v>D</v>
      </c>
      <c r="M750" s="4">
        <f>INDEX('Product Data'!$A$1:$G$49,MATCH('Order Data'!$F750,'Product Data'!$A$1:$A$49,0),MATCH('Order Data'!M$1,'Product Data'!$A$1:$G$1,0))</f>
        <v>0.5</v>
      </c>
      <c r="N750" s="5">
        <f>INDEX('Product Data'!$A$1:$G$49,MATCH('Order Data'!$F750,'Product Data'!$A$1:$A$49,0),MATCH('Order Data'!N$1,'Product Data'!$A$1:$G$1,0))</f>
        <v>7.29</v>
      </c>
      <c r="O750" s="5">
        <f t="shared" si="33"/>
        <v>14.58</v>
      </c>
      <c r="P750" t="str">
        <f t="shared" si="34"/>
        <v>Excelsa</v>
      </c>
      <c r="Q750" t="str">
        <f t="shared" si="35"/>
        <v>Dark</v>
      </c>
      <c r="R750" t="str">
        <f>_xlfn.XLOOKUP(tbl_orders[[#This Row],[Customer ID]],'Customer Data'!$A$1:$A$1001,'Customer Data'!$H$1:$H$1001,,0)</f>
        <v>No</v>
      </c>
    </row>
    <row r="751" spans="1:18" x14ac:dyDescent="0.2">
      <c r="A751" s="2" t="s">
        <v>3318</v>
      </c>
      <c r="B751" s="2" t="str">
        <f>TEXT(tbl_orders[[#This Row],[Order Date]],"mmm")</f>
        <v>Jan</v>
      </c>
      <c r="C751" s="2" t="str">
        <f>TEXT(tbl_orders[[#This Row],[Order Date]],"yyyy")</f>
        <v>2021</v>
      </c>
      <c r="D751" s="3">
        <v>44209</v>
      </c>
      <c r="E751" s="2" t="s">
        <v>3319</v>
      </c>
      <c r="F751" t="s">
        <v>4290</v>
      </c>
      <c r="G751" s="2">
        <v>2</v>
      </c>
      <c r="H751" s="2" t="str">
        <f>_xlfn.XLOOKUP(E751,'Customer Data'!$A$1:$A$1001,'Customer Data'!$B$1:$B$1001,,0)</f>
        <v>Melodie OIlier</v>
      </c>
      <c r="I751" s="2" t="str">
        <f>IF(_xlfn.XLOOKUP(E751,'Customer Data'!$A$1:$A$1001,'Customer Data'!$C$1:$C$1001,,0)=0,"",_xlfn.XLOOKUP(E751,'Customer Data'!$A$1:$A$1001,'Customer Data'!$C$1:$C$1001,,0))</f>
        <v>moilierkt@paginegialle.it</v>
      </c>
      <c r="J751" s="2" t="str">
        <f>_xlfn.XLOOKUP(E751,'Customer Data'!$A$1:$A$1001,'Customer Data'!$F$1:$F$1001,,0)</f>
        <v>Brazil</v>
      </c>
      <c r="K751" t="str">
        <f>INDEX('Product Data'!$A$1:$G$49,MATCH('Order Data'!$F751,'Product Data'!$A$1:$A$49,0),MATCH('Order Data'!K$1,'Product Data'!$A$1:$G$1,0))</f>
        <v>Rob</v>
      </c>
      <c r="L751" t="str">
        <f>INDEX('Product Data'!$A$1:$G$49,MATCH('Order Data'!$F751,'Product Data'!$A$1:$A$49,0),MATCH('Order Data'!L$1,'Product Data'!$A$1:$G$1,0))</f>
        <v>D</v>
      </c>
      <c r="M751" s="4">
        <f>INDEX('Product Data'!$A$1:$G$49,MATCH('Order Data'!$F751,'Product Data'!$A$1:$A$49,0),MATCH('Order Data'!M$1,'Product Data'!$A$1:$G$1,0))</f>
        <v>0.2</v>
      </c>
      <c r="N751" s="5">
        <f>INDEX('Product Data'!$A$1:$G$49,MATCH('Order Data'!$F751,'Product Data'!$A$1:$A$49,0),MATCH('Order Data'!N$1,'Product Data'!$A$1:$G$1,0))</f>
        <v>2.6849999999999996</v>
      </c>
      <c r="O751" s="5">
        <f t="shared" si="33"/>
        <v>5.3699999999999992</v>
      </c>
      <c r="P751" t="str">
        <f t="shared" si="34"/>
        <v>Robusta</v>
      </c>
      <c r="Q751" t="str">
        <f t="shared" si="35"/>
        <v>Dark</v>
      </c>
      <c r="R751" t="str">
        <f>_xlfn.XLOOKUP(tbl_orders[[#This Row],[Customer ID]],'Customer Data'!$A$1:$A$1001,'Customer Data'!$H$1:$H$1001,,0)</f>
        <v>Yes</v>
      </c>
    </row>
    <row r="752" spans="1:18" x14ac:dyDescent="0.2">
      <c r="A752" s="2" t="s">
        <v>3323</v>
      </c>
      <c r="B752" s="2" t="str">
        <f>TEXT(tbl_orders[[#This Row],[Order Date]],"mmm")</f>
        <v>Mar</v>
      </c>
      <c r="C752" s="2" t="str">
        <f>TEXT(tbl_orders[[#This Row],[Order Date]],"yyyy")</f>
        <v>2021</v>
      </c>
      <c r="D752" s="3">
        <v>44277</v>
      </c>
      <c r="E752" s="2" t="s">
        <v>3324</v>
      </c>
      <c r="F752" t="s">
        <v>4273</v>
      </c>
      <c r="G752" s="2">
        <v>1</v>
      </c>
      <c r="H752" s="2" t="str">
        <f>_xlfn.XLOOKUP(E752,'Customer Data'!$A$1:$A$1001,'Customer Data'!$B$1:$B$1001,,0)</f>
        <v>Hazel Iacopini</v>
      </c>
      <c r="I752" s="2" t="str">
        <f>IF(_xlfn.XLOOKUP(E752,'Customer Data'!$A$1:$A$1001,'Customer Data'!$C$1:$C$1001,,0)=0,"",_xlfn.XLOOKUP(E752,'Customer Data'!$A$1:$A$1001,'Customer Data'!$C$1:$C$1001,,0))</f>
        <v/>
      </c>
      <c r="J752" s="2" t="str">
        <f>_xlfn.XLOOKUP(E752,'Customer Data'!$A$1:$A$1001,'Customer Data'!$F$1:$F$1001,,0)</f>
        <v>United States</v>
      </c>
      <c r="K752" t="str">
        <f>INDEX('Product Data'!$A$1:$G$49,MATCH('Order Data'!$F752,'Product Data'!$A$1:$A$49,0),MATCH('Order Data'!K$1,'Product Data'!$A$1:$G$1,0))</f>
        <v>Rob</v>
      </c>
      <c r="L752" t="str">
        <f>INDEX('Product Data'!$A$1:$G$49,MATCH('Order Data'!$F752,'Product Data'!$A$1:$A$49,0),MATCH('Order Data'!L$1,'Product Data'!$A$1:$G$1,0))</f>
        <v>M</v>
      </c>
      <c r="M752" s="4">
        <f>INDEX('Product Data'!$A$1:$G$49,MATCH('Order Data'!$F752,'Product Data'!$A$1:$A$49,0),MATCH('Order Data'!M$1,'Product Data'!$A$1:$G$1,0))</f>
        <v>0.5</v>
      </c>
      <c r="N752" s="5">
        <f>INDEX('Product Data'!$A$1:$G$49,MATCH('Order Data'!$F752,'Product Data'!$A$1:$A$49,0),MATCH('Order Data'!N$1,'Product Data'!$A$1:$G$1,0))</f>
        <v>5.97</v>
      </c>
      <c r="O752" s="5">
        <f t="shared" si="33"/>
        <v>5.97</v>
      </c>
      <c r="P752" t="str">
        <f t="shared" si="34"/>
        <v>Robusta</v>
      </c>
      <c r="Q752" t="str">
        <f t="shared" si="35"/>
        <v>Medium</v>
      </c>
      <c r="R752" t="str">
        <f>_xlfn.XLOOKUP(tbl_orders[[#This Row],[Customer ID]],'Customer Data'!$A$1:$A$1001,'Customer Data'!$H$1:$H$1001,,0)</f>
        <v>Yes</v>
      </c>
    </row>
    <row r="753" spans="1:18" x14ac:dyDescent="0.2">
      <c r="A753" s="2" t="s">
        <v>3326</v>
      </c>
      <c r="B753" s="2" t="str">
        <f>TEXT(tbl_orders[[#This Row],[Order Date]],"mmm")</f>
        <v>Jan</v>
      </c>
      <c r="C753" s="2" t="str">
        <f>TEXT(tbl_orders[[#This Row],[Order Date]],"yyyy")</f>
        <v>2020</v>
      </c>
      <c r="D753" s="3">
        <v>43847</v>
      </c>
      <c r="E753" s="2" t="s">
        <v>3327</v>
      </c>
      <c r="F753" t="s">
        <v>4288</v>
      </c>
      <c r="G753" s="2">
        <v>2</v>
      </c>
      <c r="H753" s="2" t="str">
        <f>_xlfn.XLOOKUP(E753,'Customer Data'!$A$1:$A$1001,'Customer Data'!$B$1:$B$1001,,0)</f>
        <v>Vinny Shoebotham</v>
      </c>
      <c r="I753" s="2" t="str">
        <f>IF(_xlfn.XLOOKUP(E753,'Customer Data'!$A$1:$A$1001,'Customer Data'!$C$1:$C$1001,,0)=0,"",_xlfn.XLOOKUP(E753,'Customer Data'!$A$1:$A$1001,'Customer Data'!$C$1:$C$1001,,0))</f>
        <v>vshoebothamkv@redcross.org</v>
      </c>
      <c r="J753" s="2" t="str">
        <f>_xlfn.XLOOKUP(E753,'Customer Data'!$A$1:$A$1001,'Customer Data'!$F$1:$F$1001,,0)</f>
        <v>China</v>
      </c>
      <c r="K753" t="str">
        <f>INDEX('Product Data'!$A$1:$G$49,MATCH('Order Data'!$F753,'Product Data'!$A$1:$A$49,0),MATCH('Order Data'!K$1,'Product Data'!$A$1:$G$1,0))</f>
        <v>Lib</v>
      </c>
      <c r="L753" t="str">
        <f>INDEX('Product Data'!$A$1:$G$49,MATCH('Order Data'!$F753,'Product Data'!$A$1:$A$49,0),MATCH('Order Data'!L$1,'Product Data'!$A$1:$G$1,0))</f>
        <v>L</v>
      </c>
      <c r="M753" s="4">
        <f>INDEX('Product Data'!$A$1:$G$49,MATCH('Order Data'!$F753,'Product Data'!$A$1:$A$49,0),MATCH('Order Data'!M$1,'Product Data'!$A$1:$G$1,0))</f>
        <v>0.5</v>
      </c>
      <c r="N753" s="5">
        <f>INDEX('Product Data'!$A$1:$G$49,MATCH('Order Data'!$F753,'Product Data'!$A$1:$A$49,0),MATCH('Order Data'!N$1,'Product Data'!$A$1:$G$1,0))</f>
        <v>9.51</v>
      </c>
      <c r="O753" s="5">
        <f t="shared" si="33"/>
        <v>19.02</v>
      </c>
      <c r="P753" t="str">
        <f t="shared" si="34"/>
        <v>Liberica</v>
      </c>
      <c r="Q753" t="str">
        <f t="shared" si="35"/>
        <v>Light</v>
      </c>
      <c r="R753" t="str">
        <f>_xlfn.XLOOKUP(tbl_orders[[#This Row],[Customer ID]],'Customer Data'!$A$1:$A$1001,'Customer Data'!$H$1:$H$1001,,0)</f>
        <v>No</v>
      </c>
    </row>
    <row r="754" spans="1:18" x14ac:dyDescent="0.2">
      <c r="A754" s="2" t="s">
        <v>3330</v>
      </c>
      <c r="B754" s="2" t="str">
        <f>TEXT(tbl_orders[[#This Row],[Order Date]],"mmm")</f>
        <v>Jul</v>
      </c>
      <c r="C754" s="2" t="str">
        <f>TEXT(tbl_orders[[#This Row],[Order Date]],"yyyy")</f>
        <v>2019</v>
      </c>
      <c r="D754" s="3">
        <v>43648</v>
      </c>
      <c r="E754" s="2" t="s">
        <v>3331</v>
      </c>
      <c r="F754" t="s">
        <v>4268</v>
      </c>
      <c r="G754" s="2">
        <v>2</v>
      </c>
      <c r="H754" s="2" t="str">
        <f>_xlfn.XLOOKUP(E754,'Customer Data'!$A$1:$A$1001,'Customer Data'!$B$1:$B$1001,,0)</f>
        <v>Bran Sterke</v>
      </c>
      <c r="I754" s="2" t="str">
        <f>IF(_xlfn.XLOOKUP(E754,'Customer Data'!$A$1:$A$1001,'Customer Data'!$C$1:$C$1001,,0)=0,"",_xlfn.XLOOKUP(E754,'Customer Data'!$A$1:$A$1001,'Customer Data'!$C$1:$C$1001,,0))</f>
        <v>bsterkekw@biblegateway.com</v>
      </c>
      <c r="J754" s="2" t="str">
        <f>_xlfn.XLOOKUP(E754,'Customer Data'!$A$1:$A$1001,'Customer Data'!$F$1:$F$1001,,0)</f>
        <v>United States</v>
      </c>
      <c r="K754" t="str">
        <f>INDEX('Product Data'!$A$1:$G$49,MATCH('Order Data'!$F754,'Product Data'!$A$1:$A$49,0),MATCH('Order Data'!K$1,'Product Data'!$A$1:$G$1,0))</f>
        <v>Exc</v>
      </c>
      <c r="L754" t="str">
        <f>INDEX('Product Data'!$A$1:$G$49,MATCH('Order Data'!$F754,'Product Data'!$A$1:$A$49,0),MATCH('Order Data'!L$1,'Product Data'!$A$1:$G$1,0))</f>
        <v>M</v>
      </c>
      <c r="M754" s="4">
        <f>INDEX('Product Data'!$A$1:$G$49,MATCH('Order Data'!$F754,'Product Data'!$A$1:$A$49,0),MATCH('Order Data'!M$1,'Product Data'!$A$1:$G$1,0))</f>
        <v>1</v>
      </c>
      <c r="N754" s="5">
        <f>INDEX('Product Data'!$A$1:$G$49,MATCH('Order Data'!$F754,'Product Data'!$A$1:$A$49,0),MATCH('Order Data'!N$1,'Product Data'!$A$1:$G$1,0))</f>
        <v>13.75</v>
      </c>
      <c r="O754" s="5">
        <f t="shared" si="33"/>
        <v>27.5</v>
      </c>
      <c r="P754" t="str">
        <f t="shared" si="34"/>
        <v>Excelsa</v>
      </c>
      <c r="Q754" t="str">
        <f t="shared" si="35"/>
        <v>Medium</v>
      </c>
      <c r="R754" t="str">
        <f>_xlfn.XLOOKUP(tbl_orders[[#This Row],[Customer ID]],'Customer Data'!$A$1:$A$1001,'Customer Data'!$H$1:$H$1001,,0)</f>
        <v>Yes</v>
      </c>
    </row>
    <row r="755" spans="1:18" x14ac:dyDescent="0.2">
      <c r="A755" s="2" t="s">
        <v>3334</v>
      </c>
      <c r="B755" s="2" t="str">
        <f>TEXT(tbl_orders[[#This Row],[Order Date]],"mmm")</f>
        <v>May</v>
      </c>
      <c r="C755" s="2" t="str">
        <f>TEXT(tbl_orders[[#This Row],[Order Date]],"yyyy")</f>
        <v>2022</v>
      </c>
      <c r="D755" s="3">
        <v>44704</v>
      </c>
      <c r="E755" s="2" t="s">
        <v>3335</v>
      </c>
      <c r="F755" t="s">
        <v>4285</v>
      </c>
      <c r="G755" s="2">
        <v>2</v>
      </c>
      <c r="H755" s="2" t="str">
        <f>_xlfn.XLOOKUP(E755,'Customer Data'!$A$1:$A$1001,'Customer Data'!$B$1:$B$1001,,0)</f>
        <v>Simone Capon</v>
      </c>
      <c r="I755" s="2" t="str">
        <f>IF(_xlfn.XLOOKUP(E755,'Customer Data'!$A$1:$A$1001,'Customer Data'!$C$1:$C$1001,,0)=0,"",_xlfn.XLOOKUP(E755,'Customer Data'!$A$1:$A$1001,'Customer Data'!$C$1:$C$1001,,0))</f>
        <v>scaponkx@craigslist.org</v>
      </c>
      <c r="J755" s="2" t="str">
        <f>_xlfn.XLOOKUP(E755,'Customer Data'!$A$1:$A$1001,'Customer Data'!$F$1:$F$1001,,0)</f>
        <v>China</v>
      </c>
      <c r="K755" t="str">
        <f>INDEX('Product Data'!$A$1:$G$49,MATCH('Order Data'!$F755,'Product Data'!$A$1:$A$49,0),MATCH('Order Data'!K$1,'Product Data'!$A$1:$G$1,0))</f>
        <v>Ara</v>
      </c>
      <c r="L755" t="str">
        <f>INDEX('Product Data'!$A$1:$G$49,MATCH('Order Data'!$F755,'Product Data'!$A$1:$A$49,0),MATCH('Order Data'!L$1,'Product Data'!$A$1:$G$1,0))</f>
        <v>D</v>
      </c>
      <c r="M755" s="4">
        <f>INDEX('Product Data'!$A$1:$G$49,MATCH('Order Data'!$F755,'Product Data'!$A$1:$A$49,0),MATCH('Order Data'!M$1,'Product Data'!$A$1:$G$1,0))</f>
        <v>0.5</v>
      </c>
      <c r="N755" s="5">
        <f>INDEX('Product Data'!$A$1:$G$49,MATCH('Order Data'!$F755,'Product Data'!$A$1:$A$49,0),MATCH('Order Data'!N$1,'Product Data'!$A$1:$G$1,0))</f>
        <v>5.97</v>
      </c>
      <c r="O755" s="5">
        <f t="shared" si="33"/>
        <v>11.94</v>
      </c>
      <c r="P755" t="str">
        <f t="shared" si="34"/>
        <v>Arabica</v>
      </c>
      <c r="Q755" t="str">
        <f t="shared" si="35"/>
        <v>Dark</v>
      </c>
      <c r="R755" t="str">
        <f>_xlfn.XLOOKUP(tbl_orders[[#This Row],[Customer ID]],'Customer Data'!$A$1:$A$1001,'Customer Data'!$H$1:$H$1001,,0)</f>
        <v>No</v>
      </c>
    </row>
    <row r="756" spans="1:18" x14ac:dyDescent="0.2">
      <c r="A756" s="2" t="s">
        <v>3338</v>
      </c>
      <c r="B756" s="2" t="str">
        <f>TEXT(tbl_orders[[#This Row],[Order Date]],"mmm")</f>
        <v>Jun</v>
      </c>
      <c r="C756" s="2" t="str">
        <f>TEXT(tbl_orders[[#This Row],[Order Date]],"yyyy")</f>
        <v>2022</v>
      </c>
      <c r="D756" s="3">
        <v>44726</v>
      </c>
      <c r="E756" s="2" t="s">
        <v>3126</v>
      </c>
      <c r="F756" t="s">
        <v>4281</v>
      </c>
      <c r="G756" s="2">
        <v>2</v>
      </c>
      <c r="H756" s="2" t="str">
        <f>_xlfn.XLOOKUP(E756,'Customer Data'!$A$1:$A$1001,'Customer Data'!$B$1:$B$1001,,0)</f>
        <v>Jimmy Dymoke</v>
      </c>
      <c r="I756" s="2" t="str">
        <f>IF(_xlfn.XLOOKUP(E756,'Customer Data'!$A$1:$A$1001,'Customer Data'!$C$1:$C$1001,,0)=0,"",_xlfn.XLOOKUP(E756,'Customer Data'!$A$1:$A$1001,'Customer Data'!$C$1:$C$1001,,0))</f>
        <v>jdymokeje@prnewswire.com</v>
      </c>
      <c r="J756" s="2" t="str">
        <f>_xlfn.XLOOKUP(E756,'Customer Data'!$A$1:$A$1001,'Customer Data'!$F$1:$F$1001,,0)</f>
        <v>China</v>
      </c>
      <c r="K756" t="str">
        <f>INDEX('Product Data'!$A$1:$G$49,MATCH('Order Data'!$F756,'Product Data'!$A$1:$A$49,0),MATCH('Order Data'!K$1,'Product Data'!$A$1:$G$1,0))</f>
        <v>Ara</v>
      </c>
      <c r="L756" t="str">
        <f>INDEX('Product Data'!$A$1:$G$49,MATCH('Order Data'!$F756,'Product Data'!$A$1:$A$49,0),MATCH('Order Data'!L$1,'Product Data'!$A$1:$G$1,0))</f>
        <v>D</v>
      </c>
      <c r="M756" s="4">
        <f>INDEX('Product Data'!$A$1:$G$49,MATCH('Order Data'!$F756,'Product Data'!$A$1:$A$49,0),MATCH('Order Data'!M$1,'Product Data'!$A$1:$G$1,0))</f>
        <v>0.2</v>
      </c>
      <c r="N756" s="5">
        <f>INDEX('Product Data'!$A$1:$G$49,MATCH('Order Data'!$F756,'Product Data'!$A$1:$A$49,0),MATCH('Order Data'!N$1,'Product Data'!$A$1:$G$1,0))</f>
        <v>2.9849999999999999</v>
      </c>
      <c r="O756" s="5">
        <f t="shared" si="33"/>
        <v>5.97</v>
      </c>
      <c r="P756" t="str">
        <f t="shared" si="34"/>
        <v>Arabica</v>
      </c>
      <c r="Q756" t="str">
        <f t="shared" si="35"/>
        <v>Dark</v>
      </c>
      <c r="R756" t="str">
        <f>_xlfn.XLOOKUP(tbl_orders[[#This Row],[Customer ID]],'Customer Data'!$A$1:$A$1001,'Customer Data'!$H$1:$H$1001,,0)</f>
        <v>No</v>
      </c>
    </row>
    <row r="757" spans="1:18" x14ac:dyDescent="0.2">
      <c r="A757" s="2" t="s">
        <v>3342</v>
      </c>
      <c r="B757" s="2" t="str">
        <f>TEXT(tbl_orders[[#This Row],[Order Date]],"mmm")</f>
        <v>Jul</v>
      </c>
      <c r="C757" s="2" t="str">
        <f>TEXT(tbl_orders[[#This Row],[Order Date]],"yyyy")</f>
        <v>2021</v>
      </c>
      <c r="D757" s="3">
        <v>44397</v>
      </c>
      <c r="E757" s="2" t="s">
        <v>3343</v>
      </c>
      <c r="F757" t="s">
        <v>4272</v>
      </c>
      <c r="G757" s="2">
        <v>6</v>
      </c>
      <c r="H757" s="2" t="str">
        <f>_xlfn.XLOOKUP(E757,'Customer Data'!$A$1:$A$1001,'Customer Data'!$B$1:$B$1001,,0)</f>
        <v>Foster Constance</v>
      </c>
      <c r="I757" s="2" t="str">
        <f>IF(_xlfn.XLOOKUP(E757,'Customer Data'!$A$1:$A$1001,'Customer Data'!$C$1:$C$1001,,0)=0,"",_xlfn.XLOOKUP(E757,'Customer Data'!$A$1:$A$1001,'Customer Data'!$C$1:$C$1001,,0))</f>
        <v>fconstancekz@ifeng.com</v>
      </c>
      <c r="J757" s="2" t="str">
        <f>_xlfn.XLOOKUP(E757,'Customer Data'!$A$1:$A$1001,'Customer Data'!$F$1:$F$1001,,0)</f>
        <v>United States</v>
      </c>
      <c r="K757" t="str">
        <f>INDEX('Product Data'!$A$1:$G$49,MATCH('Order Data'!$F757,'Product Data'!$A$1:$A$49,0),MATCH('Order Data'!K$1,'Product Data'!$A$1:$G$1,0))</f>
        <v>Lib</v>
      </c>
      <c r="L757" t="str">
        <f>INDEX('Product Data'!$A$1:$G$49,MATCH('Order Data'!$F757,'Product Data'!$A$1:$A$49,0),MATCH('Order Data'!L$1,'Product Data'!$A$1:$G$1,0))</f>
        <v>L</v>
      </c>
      <c r="M757" s="4">
        <f>INDEX('Product Data'!$A$1:$G$49,MATCH('Order Data'!$F757,'Product Data'!$A$1:$A$49,0),MATCH('Order Data'!M$1,'Product Data'!$A$1:$G$1,0))</f>
        <v>0.2</v>
      </c>
      <c r="N757" s="5">
        <f>INDEX('Product Data'!$A$1:$G$49,MATCH('Order Data'!$F757,'Product Data'!$A$1:$A$49,0),MATCH('Order Data'!N$1,'Product Data'!$A$1:$G$1,0))</f>
        <v>4.7549999999999999</v>
      </c>
      <c r="O757" s="5">
        <f t="shared" si="33"/>
        <v>28.53</v>
      </c>
      <c r="P757" t="str">
        <f t="shared" si="34"/>
        <v>Liberica</v>
      </c>
      <c r="Q757" t="str">
        <f t="shared" si="35"/>
        <v>Light</v>
      </c>
      <c r="R757" t="str">
        <f>_xlfn.XLOOKUP(tbl_orders[[#This Row],[Customer ID]],'Customer Data'!$A$1:$A$1001,'Customer Data'!$H$1:$H$1001,,0)</f>
        <v>No</v>
      </c>
    </row>
    <row r="758" spans="1:18" x14ac:dyDescent="0.2">
      <c r="A758" s="2" t="s">
        <v>3346</v>
      </c>
      <c r="B758" s="2" t="str">
        <f>TEXT(tbl_orders[[#This Row],[Order Date]],"mmm")</f>
        <v>Jun</v>
      </c>
      <c r="C758" s="2" t="str">
        <f>TEXT(tbl_orders[[#This Row],[Order Date]],"yyyy")</f>
        <v>2022</v>
      </c>
      <c r="D758" s="3">
        <v>44715</v>
      </c>
      <c r="E758" s="2" t="s">
        <v>3347</v>
      </c>
      <c r="F758" t="s">
        <v>4304</v>
      </c>
      <c r="G758" s="2">
        <v>2</v>
      </c>
      <c r="H758" s="2" t="str">
        <f>_xlfn.XLOOKUP(E758,'Customer Data'!$A$1:$A$1001,'Customer Data'!$B$1:$B$1001,,0)</f>
        <v>Fernando Sulman</v>
      </c>
      <c r="I758" s="2" t="str">
        <f>IF(_xlfn.XLOOKUP(E758,'Customer Data'!$A$1:$A$1001,'Customer Data'!$C$1:$C$1001,,0)=0,"",_xlfn.XLOOKUP(E758,'Customer Data'!$A$1:$A$1001,'Customer Data'!$C$1:$C$1001,,0))</f>
        <v>fsulmanl0@washington.edu</v>
      </c>
      <c r="J758" s="2" t="str">
        <f>_xlfn.XLOOKUP(E758,'Customer Data'!$A$1:$A$1001,'Customer Data'!$F$1:$F$1001,,0)</f>
        <v>United States</v>
      </c>
      <c r="K758" t="str">
        <f>INDEX('Product Data'!$A$1:$G$49,MATCH('Order Data'!$F758,'Product Data'!$A$1:$A$49,0),MATCH('Order Data'!K$1,'Product Data'!$A$1:$G$1,0))</f>
        <v>Rob</v>
      </c>
      <c r="L758" t="str">
        <f>INDEX('Product Data'!$A$1:$G$49,MATCH('Order Data'!$F758,'Product Data'!$A$1:$A$49,0),MATCH('Order Data'!L$1,'Product Data'!$A$1:$G$1,0))</f>
        <v>D</v>
      </c>
      <c r="M758" s="4">
        <f>INDEX('Product Data'!$A$1:$G$49,MATCH('Order Data'!$F758,'Product Data'!$A$1:$A$49,0),MATCH('Order Data'!M$1,'Product Data'!$A$1:$G$1,0))</f>
        <v>1</v>
      </c>
      <c r="N758" s="5">
        <f>INDEX('Product Data'!$A$1:$G$49,MATCH('Order Data'!$F758,'Product Data'!$A$1:$A$49,0),MATCH('Order Data'!N$1,'Product Data'!$A$1:$G$1,0))</f>
        <v>8.9499999999999993</v>
      </c>
      <c r="O758" s="5">
        <f t="shared" si="33"/>
        <v>17.899999999999999</v>
      </c>
      <c r="P758" t="str">
        <f t="shared" si="34"/>
        <v>Robusta</v>
      </c>
      <c r="Q758" t="str">
        <f t="shared" si="35"/>
        <v>Dark</v>
      </c>
      <c r="R758" t="str">
        <f>_xlfn.XLOOKUP(tbl_orders[[#This Row],[Customer ID]],'Customer Data'!$A$1:$A$1001,'Customer Data'!$H$1:$H$1001,,0)</f>
        <v>Yes</v>
      </c>
    </row>
    <row r="759" spans="1:18" x14ac:dyDescent="0.2">
      <c r="A759" s="2" t="s">
        <v>3350</v>
      </c>
      <c r="B759" s="2" t="str">
        <f>TEXT(tbl_orders[[#This Row],[Order Date]],"mmm")</f>
        <v>May</v>
      </c>
      <c r="C759" s="2" t="str">
        <f>TEXT(tbl_orders[[#This Row],[Order Date]],"yyyy")</f>
        <v>2020</v>
      </c>
      <c r="D759" s="3">
        <v>43977</v>
      </c>
      <c r="E759" s="2" t="s">
        <v>3351</v>
      </c>
      <c r="F759" t="s">
        <v>4285</v>
      </c>
      <c r="G759" s="2">
        <v>3</v>
      </c>
      <c r="H759" s="2" t="str">
        <f>_xlfn.XLOOKUP(E759,'Customer Data'!$A$1:$A$1001,'Customer Data'!$B$1:$B$1001,,0)</f>
        <v>Dorotea Hollyman</v>
      </c>
      <c r="I759" s="2" t="str">
        <f>IF(_xlfn.XLOOKUP(E759,'Customer Data'!$A$1:$A$1001,'Customer Data'!$C$1:$C$1001,,0)=0,"",_xlfn.XLOOKUP(E759,'Customer Data'!$A$1:$A$1001,'Customer Data'!$C$1:$C$1001,,0))</f>
        <v>dhollymanl1@ibm.com</v>
      </c>
      <c r="J759" s="2" t="str">
        <f>_xlfn.XLOOKUP(E759,'Customer Data'!$A$1:$A$1001,'Customer Data'!$F$1:$F$1001,,0)</f>
        <v>Brazil</v>
      </c>
      <c r="K759" t="str">
        <f>INDEX('Product Data'!$A$1:$G$49,MATCH('Order Data'!$F759,'Product Data'!$A$1:$A$49,0),MATCH('Order Data'!K$1,'Product Data'!$A$1:$G$1,0))</f>
        <v>Ara</v>
      </c>
      <c r="L759" t="str">
        <f>INDEX('Product Data'!$A$1:$G$49,MATCH('Order Data'!$F759,'Product Data'!$A$1:$A$49,0),MATCH('Order Data'!L$1,'Product Data'!$A$1:$G$1,0))</f>
        <v>D</v>
      </c>
      <c r="M759" s="4">
        <f>INDEX('Product Data'!$A$1:$G$49,MATCH('Order Data'!$F759,'Product Data'!$A$1:$A$49,0),MATCH('Order Data'!M$1,'Product Data'!$A$1:$G$1,0))</f>
        <v>0.5</v>
      </c>
      <c r="N759" s="5">
        <f>INDEX('Product Data'!$A$1:$G$49,MATCH('Order Data'!$F759,'Product Data'!$A$1:$A$49,0),MATCH('Order Data'!N$1,'Product Data'!$A$1:$G$1,0))</f>
        <v>5.97</v>
      </c>
      <c r="O759" s="5">
        <f t="shared" si="33"/>
        <v>17.91</v>
      </c>
      <c r="P759" t="str">
        <f t="shared" si="34"/>
        <v>Arabica</v>
      </c>
      <c r="Q759" t="str">
        <f t="shared" si="35"/>
        <v>Dark</v>
      </c>
      <c r="R759" t="str">
        <f>_xlfn.XLOOKUP(tbl_orders[[#This Row],[Customer ID]],'Customer Data'!$A$1:$A$1001,'Customer Data'!$H$1:$H$1001,,0)</f>
        <v>Yes</v>
      </c>
    </row>
    <row r="760" spans="1:18" x14ac:dyDescent="0.2">
      <c r="A760" s="2" t="s">
        <v>3354</v>
      </c>
      <c r="B760" s="2" t="str">
        <f>TEXT(tbl_orders[[#This Row],[Order Date]],"mmm")</f>
        <v>Jul</v>
      </c>
      <c r="C760" s="2" t="str">
        <f>TEXT(tbl_orders[[#This Row],[Order Date]],"yyyy")</f>
        <v>2019</v>
      </c>
      <c r="D760" s="3">
        <v>43672</v>
      </c>
      <c r="E760" s="2" t="s">
        <v>3355</v>
      </c>
      <c r="F760" t="s">
        <v>4304</v>
      </c>
      <c r="G760" s="2">
        <v>1</v>
      </c>
      <c r="H760" s="2" t="str">
        <f>_xlfn.XLOOKUP(E760,'Customer Data'!$A$1:$A$1001,'Customer Data'!$B$1:$B$1001,,0)</f>
        <v>Lorelei Nardoni</v>
      </c>
      <c r="I760" s="2" t="str">
        <f>IF(_xlfn.XLOOKUP(E760,'Customer Data'!$A$1:$A$1001,'Customer Data'!$C$1:$C$1001,,0)=0,"",_xlfn.XLOOKUP(E760,'Customer Data'!$A$1:$A$1001,'Customer Data'!$C$1:$C$1001,,0))</f>
        <v>lnardonil2@hao123.com</v>
      </c>
      <c r="J760" s="2" t="str">
        <f>_xlfn.XLOOKUP(E760,'Customer Data'!$A$1:$A$1001,'Customer Data'!$F$1:$F$1001,,0)</f>
        <v>United States</v>
      </c>
      <c r="K760" t="str">
        <f>INDEX('Product Data'!$A$1:$G$49,MATCH('Order Data'!$F760,'Product Data'!$A$1:$A$49,0),MATCH('Order Data'!K$1,'Product Data'!$A$1:$G$1,0))</f>
        <v>Rob</v>
      </c>
      <c r="L760" t="str">
        <f>INDEX('Product Data'!$A$1:$G$49,MATCH('Order Data'!$F760,'Product Data'!$A$1:$A$49,0),MATCH('Order Data'!L$1,'Product Data'!$A$1:$G$1,0))</f>
        <v>D</v>
      </c>
      <c r="M760" s="4">
        <f>INDEX('Product Data'!$A$1:$G$49,MATCH('Order Data'!$F760,'Product Data'!$A$1:$A$49,0),MATCH('Order Data'!M$1,'Product Data'!$A$1:$G$1,0))</f>
        <v>1</v>
      </c>
      <c r="N760" s="5">
        <f>INDEX('Product Data'!$A$1:$G$49,MATCH('Order Data'!$F760,'Product Data'!$A$1:$A$49,0),MATCH('Order Data'!N$1,'Product Data'!$A$1:$G$1,0))</f>
        <v>8.9499999999999993</v>
      </c>
      <c r="O760" s="5">
        <f t="shared" si="33"/>
        <v>8.9499999999999993</v>
      </c>
      <c r="P760" t="str">
        <f t="shared" si="34"/>
        <v>Robusta</v>
      </c>
      <c r="Q760" t="str">
        <f t="shared" si="35"/>
        <v>Dark</v>
      </c>
      <c r="R760" t="str">
        <f>_xlfn.XLOOKUP(tbl_orders[[#This Row],[Customer ID]],'Customer Data'!$A$1:$A$1001,'Customer Data'!$H$1:$H$1001,,0)</f>
        <v>No</v>
      </c>
    </row>
    <row r="761" spans="1:18" x14ac:dyDescent="0.2">
      <c r="A761" s="2" t="s">
        <v>3358</v>
      </c>
      <c r="B761" s="2" t="str">
        <f>TEXT(tbl_orders[[#This Row],[Order Date]],"mmm")</f>
        <v>Oct</v>
      </c>
      <c r="C761" s="2" t="str">
        <f>TEXT(tbl_orders[[#This Row],[Order Date]],"yyyy")</f>
        <v>2020</v>
      </c>
      <c r="D761" s="3">
        <v>44126</v>
      </c>
      <c r="E761" s="2" t="s">
        <v>3359</v>
      </c>
      <c r="F761" t="s">
        <v>4292</v>
      </c>
      <c r="G761" s="2">
        <v>1</v>
      </c>
      <c r="H761" s="2" t="str">
        <f>_xlfn.XLOOKUP(E761,'Customer Data'!$A$1:$A$1001,'Customer Data'!$B$1:$B$1001,,0)</f>
        <v>Dallas Yarham</v>
      </c>
      <c r="I761" s="2" t="str">
        <f>IF(_xlfn.XLOOKUP(E761,'Customer Data'!$A$1:$A$1001,'Customer Data'!$C$1:$C$1001,,0)=0,"",_xlfn.XLOOKUP(E761,'Customer Data'!$A$1:$A$1001,'Customer Data'!$C$1:$C$1001,,0))</f>
        <v>dyarhaml3@moonfruit.com</v>
      </c>
      <c r="J761" s="2" t="str">
        <f>_xlfn.XLOOKUP(E761,'Customer Data'!$A$1:$A$1001,'Customer Data'!$F$1:$F$1001,,0)</f>
        <v>United States</v>
      </c>
      <c r="K761" t="str">
        <f>INDEX('Product Data'!$A$1:$G$49,MATCH('Order Data'!$F761,'Product Data'!$A$1:$A$49,0),MATCH('Order Data'!K$1,'Product Data'!$A$1:$G$1,0))</f>
        <v>Lib</v>
      </c>
      <c r="L761" t="str">
        <f>INDEX('Product Data'!$A$1:$G$49,MATCH('Order Data'!$F761,'Product Data'!$A$1:$A$49,0),MATCH('Order Data'!L$1,'Product Data'!$A$1:$G$1,0))</f>
        <v>D</v>
      </c>
      <c r="M761" s="4">
        <f>INDEX('Product Data'!$A$1:$G$49,MATCH('Order Data'!$F761,'Product Data'!$A$1:$A$49,0),MATCH('Order Data'!M$1,'Product Data'!$A$1:$G$1,0))</f>
        <v>2.5</v>
      </c>
      <c r="N761" s="5">
        <f>INDEX('Product Data'!$A$1:$G$49,MATCH('Order Data'!$F761,'Product Data'!$A$1:$A$49,0),MATCH('Order Data'!N$1,'Product Data'!$A$1:$G$1,0))</f>
        <v>29.784999999999997</v>
      </c>
      <c r="O761" s="5">
        <f t="shared" si="33"/>
        <v>29.784999999999997</v>
      </c>
      <c r="P761" t="str">
        <f t="shared" si="34"/>
        <v>Liberica</v>
      </c>
      <c r="Q761" t="str">
        <f t="shared" si="35"/>
        <v>Dark</v>
      </c>
      <c r="R761" t="str">
        <f>_xlfn.XLOOKUP(tbl_orders[[#This Row],[Customer ID]],'Customer Data'!$A$1:$A$1001,'Customer Data'!$H$1:$H$1001,,0)</f>
        <v>Yes</v>
      </c>
    </row>
    <row r="762" spans="1:18" x14ac:dyDescent="0.2">
      <c r="A762" s="2" t="s">
        <v>3362</v>
      </c>
      <c r="B762" s="2" t="str">
        <f>TEXT(tbl_orders[[#This Row],[Order Date]],"mmm")</f>
        <v>Dec</v>
      </c>
      <c r="C762" s="2" t="str">
        <f>TEXT(tbl_orders[[#This Row],[Order Date]],"yyyy")</f>
        <v>2020</v>
      </c>
      <c r="D762" s="3">
        <v>44189</v>
      </c>
      <c r="E762" s="2" t="s">
        <v>3363</v>
      </c>
      <c r="F762" t="s">
        <v>4303</v>
      </c>
      <c r="G762" s="2">
        <v>5</v>
      </c>
      <c r="H762" s="2" t="str">
        <f>_xlfn.XLOOKUP(E762,'Customer Data'!$A$1:$A$1001,'Customer Data'!$B$1:$B$1001,,0)</f>
        <v>Arlana Ferrea</v>
      </c>
      <c r="I762" s="2" t="str">
        <f>IF(_xlfn.XLOOKUP(E762,'Customer Data'!$A$1:$A$1001,'Customer Data'!$C$1:$C$1001,,0)=0,"",_xlfn.XLOOKUP(E762,'Customer Data'!$A$1:$A$1001,'Customer Data'!$C$1:$C$1001,,0))</f>
        <v>aferreal4@wikia.com</v>
      </c>
      <c r="J762" s="2" t="str">
        <f>_xlfn.XLOOKUP(E762,'Customer Data'!$A$1:$A$1001,'Customer Data'!$F$1:$F$1001,,0)</f>
        <v>China</v>
      </c>
      <c r="K762" t="str">
        <f>INDEX('Product Data'!$A$1:$G$49,MATCH('Order Data'!$F762,'Product Data'!$A$1:$A$49,0),MATCH('Order Data'!K$1,'Product Data'!$A$1:$G$1,0))</f>
        <v>Exc</v>
      </c>
      <c r="L762" t="str">
        <f>INDEX('Product Data'!$A$1:$G$49,MATCH('Order Data'!$F762,'Product Data'!$A$1:$A$49,0),MATCH('Order Data'!L$1,'Product Data'!$A$1:$G$1,0))</f>
        <v>L</v>
      </c>
      <c r="M762" s="4">
        <f>INDEX('Product Data'!$A$1:$G$49,MATCH('Order Data'!$F762,'Product Data'!$A$1:$A$49,0),MATCH('Order Data'!M$1,'Product Data'!$A$1:$G$1,0))</f>
        <v>0.5</v>
      </c>
      <c r="N762" s="5">
        <f>INDEX('Product Data'!$A$1:$G$49,MATCH('Order Data'!$F762,'Product Data'!$A$1:$A$49,0),MATCH('Order Data'!N$1,'Product Data'!$A$1:$G$1,0))</f>
        <v>8.91</v>
      </c>
      <c r="O762" s="5">
        <f t="shared" si="33"/>
        <v>44.55</v>
      </c>
      <c r="P762" t="str">
        <f t="shared" si="34"/>
        <v>Excelsa</v>
      </c>
      <c r="Q762" t="str">
        <f t="shared" si="35"/>
        <v>Light</v>
      </c>
      <c r="R762" t="str">
        <f>_xlfn.XLOOKUP(tbl_orders[[#This Row],[Customer ID]],'Customer Data'!$A$1:$A$1001,'Customer Data'!$H$1:$H$1001,,0)</f>
        <v>No</v>
      </c>
    </row>
    <row r="763" spans="1:18" x14ac:dyDescent="0.2">
      <c r="A763" s="2" t="s">
        <v>3366</v>
      </c>
      <c r="B763" s="2" t="str">
        <f>TEXT(tbl_orders[[#This Row],[Order Date]],"mmm")</f>
        <v>Sep</v>
      </c>
      <c r="C763" s="2" t="str">
        <f>TEXT(tbl_orders[[#This Row],[Order Date]],"yyyy")</f>
        <v>2019</v>
      </c>
      <c r="D763" s="3">
        <v>43714</v>
      </c>
      <c r="E763" s="2" t="s">
        <v>3367</v>
      </c>
      <c r="F763" t="s">
        <v>4298</v>
      </c>
      <c r="G763" s="2">
        <v>6</v>
      </c>
      <c r="H763" s="2" t="str">
        <f>_xlfn.XLOOKUP(E763,'Customer Data'!$A$1:$A$1001,'Customer Data'!$B$1:$B$1001,,0)</f>
        <v>Chuck Kendrick</v>
      </c>
      <c r="I763" s="2" t="str">
        <f>IF(_xlfn.XLOOKUP(E763,'Customer Data'!$A$1:$A$1001,'Customer Data'!$C$1:$C$1001,,0)=0,"",_xlfn.XLOOKUP(E763,'Customer Data'!$A$1:$A$1001,'Customer Data'!$C$1:$C$1001,,0))</f>
        <v>ckendrickl5@webnode.com</v>
      </c>
      <c r="J763" s="2" t="str">
        <f>_xlfn.XLOOKUP(E763,'Customer Data'!$A$1:$A$1001,'Customer Data'!$F$1:$F$1001,,0)</f>
        <v>Brazil</v>
      </c>
      <c r="K763" t="str">
        <f>INDEX('Product Data'!$A$1:$G$49,MATCH('Order Data'!$F763,'Product Data'!$A$1:$A$49,0),MATCH('Order Data'!K$1,'Product Data'!$A$1:$G$1,0))</f>
        <v>Exc</v>
      </c>
      <c r="L763" t="str">
        <f>INDEX('Product Data'!$A$1:$G$49,MATCH('Order Data'!$F763,'Product Data'!$A$1:$A$49,0),MATCH('Order Data'!L$1,'Product Data'!$A$1:$G$1,0))</f>
        <v>L</v>
      </c>
      <c r="M763" s="4">
        <f>INDEX('Product Data'!$A$1:$G$49,MATCH('Order Data'!$F763,'Product Data'!$A$1:$A$49,0),MATCH('Order Data'!M$1,'Product Data'!$A$1:$G$1,0))</f>
        <v>1</v>
      </c>
      <c r="N763" s="5">
        <f>INDEX('Product Data'!$A$1:$G$49,MATCH('Order Data'!$F763,'Product Data'!$A$1:$A$49,0),MATCH('Order Data'!N$1,'Product Data'!$A$1:$G$1,0))</f>
        <v>14.85</v>
      </c>
      <c r="O763" s="5">
        <f t="shared" si="33"/>
        <v>89.1</v>
      </c>
      <c r="P763" t="str">
        <f t="shared" si="34"/>
        <v>Excelsa</v>
      </c>
      <c r="Q763" t="str">
        <f t="shared" si="35"/>
        <v>Light</v>
      </c>
      <c r="R763" t="str">
        <f>_xlfn.XLOOKUP(tbl_orders[[#This Row],[Customer ID]],'Customer Data'!$A$1:$A$1001,'Customer Data'!$H$1:$H$1001,,0)</f>
        <v>Yes</v>
      </c>
    </row>
    <row r="764" spans="1:18" x14ac:dyDescent="0.2">
      <c r="A764" s="2" t="s">
        <v>3370</v>
      </c>
      <c r="B764" s="2" t="str">
        <f>TEXT(tbl_orders[[#This Row],[Order Date]],"mmm")</f>
        <v>Apr</v>
      </c>
      <c r="C764" s="2" t="str">
        <f>TEXT(tbl_orders[[#This Row],[Order Date]],"yyyy")</f>
        <v>2019</v>
      </c>
      <c r="D764" s="3">
        <v>43563</v>
      </c>
      <c r="E764" s="2" t="s">
        <v>3371</v>
      </c>
      <c r="F764" t="s">
        <v>4287</v>
      </c>
      <c r="G764" s="2">
        <v>5</v>
      </c>
      <c r="H764" s="2" t="str">
        <f>_xlfn.XLOOKUP(E764,'Customer Data'!$A$1:$A$1001,'Customer Data'!$B$1:$B$1001,,0)</f>
        <v>Sharona Danilchik</v>
      </c>
      <c r="I764" s="2" t="str">
        <f>IF(_xlfn.XLOOKUP(E764,'Customer Data'!$A$1:$A$1001,'Customer Data'!$C$1:$C$1001,,0)=0,"",_xlfn.XLOOKUP(E764,'Customer Data'!$A$1:$A$1001,'Customer Data'!$C$1:$C$1001,,0))</f>
        <v>sdanilchikl6@mit.edu</v>
      </c>
      <c r="J764" s="2" t="str">
        <f>_xlfn.XLOOKUP(E764,'Customer Data'!$A$1:$A$1001,'Customer Data'!$F$1:$F$1001,,0)</f>
        <v>China</v>
      </c>
      <c r="K764" t="str">
        <f>INDEX('Product Data'!$A$1:$G$49,MATCH('Order Data'!$F764,'Product Data'!$A$1:$A$49,0),MATCH('Order Data'!K$1,'Product Data'!$A$1:$G$1,0))</f>
        <v>Lib</v>
      </c>
      <c r="L764" t="str">
        <f>INDEX('Product Data'!$A$1:$G$49,MATCH('Order Data'!$F764,'Product Data'!$A$1:$A$49,0),MATCH('Order Data'!L$1,'Product Data'!$A$1:$G$1,0))</f>
        <v>M</v>
      </c>
      <c r="M764" s="4">
        <f>INDEX('Product Data'!$A$1:$G$49,MATCH('Order Data'!$F764,'Product Data'!$A$1:$A$49,0),MATCH('Order Data'!M$1,'Product Data'!$A$1:$G$1,0))</f>
        <v>0.5</v>
      </c>
      <c r="N764" s="5">
        <f>INDEX('Product Data'!$A$1:$G$49,MATCH('Order Data'!$F764,'Product Data'!$A$1:$A$49,0),MATCH('Order Data'!N$1,'Product Data'!$A$1:$G$1,0))</f>
        <v>8.73</v>
      </c>
      <c r="O764" s="5">
        <f t="shared" si="33"/>
        <v>43.650000000000006</v>
      </c>
      <c r="P764" t="str">
        <f t="shared" si="34"/>
        <v>Liberica</v>
      </c>
      <c r="Q764" t="str">
        <f t="shared" si="35"/>
        <v>Medium</v>
      </c>
      <c r="R764" t="str">
        <f>_xlfn.XLOOKUP(tbl_orders[[#This Row],[Customer ID]],'Customer Data'!$A$1:$A$1001,'Customer Data'!$H$1:$H$1001,,0)</f>
        <v>No</v>
      </c>
    </row>
    <row r="765" spans="1:18" x14ac:dyDescent="0.2">
      <c r="A765" s="2" t="s">
        <v>3374</v>
      </c>
      <c r="B765" s="2" t="str">
        <f>TEXT(tbl_orders[[#This Row],[Order Date]],"mmm")</f>
        <v>Jan</v>
      </c>
      <c r="C765" s="2" t="str">
        <f>TEXT(tbl_orders[[#This Row],[Order Date]],"yyyy")</f>
        <v>2022</v>
      </c>
      <c r="D765" s="3">
        <v>44587</v>
      </c>
      <c r="E765" s="2" t="s">
        <v>3375</v>
      </c>
      <c r="F765" t="s">
        <v>4307</v>
      </c>
      <c r="G765" s="2">
        <v>2</v>
      </c>
      <c r="H765" s="2" t="str">
        <f>_xlfn.XLOOKUP(E765,'Customer Data'!$A$1:$A$1001,'Customer Data'!$B$1:$B$1001,,0)</f>
        <v>Sarajane Potter</v>
      </c>
      <c r="I765" s="2" t="str">
        <f>IF(_xlfn.XLOOKUP(E765,'Customer Data'!$A$1:$A$1001,'Customer Data'!$C$1:$C$1001,,0)=0,"",_xlfn.XLOOKUP(E765,'Customer Data'!$A$1:$A$1001,'Customer Data'!$C$1:$C$1001,,0))</f>
        <v/>
      </c>
      <c r="J765" s="2" t="str">
        <f>_xlfn.XLOOKUP(E765,'Customer Data'!$A$1:$A$1001,'Customer Data'!$F$1:$F$1001,,0)</f>
        <v>China</v>
      </c>
      <c r="K765" t="str">
        <f>INDEX('Product Data'!$A$1:$G$49,MATCH('Order Data'!$F765,'Product Data'!$A$1:$A$49,0),MATCH('Order Data'!K$1,'Product Data'!$A$1:$G$1,0))</f>
        <v>Ara</v>
      </c>
      <c r="L765" t="str">
        <f>INDEX('Product Data'!$A$1:$G$49,MATCH('Order Data'!$F765,'Product Data'!$A$1:$A$49,0),MATCH('Order Data'!L$1,'Product Data'!$A$1:$G$1,0))</f>
        <v>L</v>
      </c>
      <c r="M765" s="4">
        <f>INDEX('Product Data'!$A$1:$G$49,MATCH('Order Data'!$F765,'Product Data'!$A$1:$A$49,0),MATCH('Order Data'!M$1,'Product Data'!$A$1:$G$1,0))</f>
        <v>0.5</v>
      </c>
      <c r="N765" s="5">
        <f>INDEX('Product Data'!$A$1:$G$49,MATCH('Order Data'!$F765,'Product Data'!$A$1:$A$49,0),MATCH('Order Data'!N$1,'Product Data'!$A$1:$G$1,0))</f>
        <v>7.77</v>
      </c>
      <c r="O765" s="5">
        <f t="shared" si="33"/>
        <v>15.54</v>
      </c>
      <c r="P765" t="str">
        <f t="shared" si="34"/>
        <v>Arabica</v>
      </c>
      <c r="Q765" t="str">
        <f t="shared" si="35"/>
        <v>Light</v>
      </c>
      <c r="R765" t="str">
        <f>_xlfn.XLOOKUP(tbl_orders[[#This Row],[Customer ID]],'Customer Data'!$A$1:$A$1001,'Customer Data'!$H$1:$H$1001,,0)</f>
        <v>No</v>
      </c>
    </row>
    <row r="766" spans="1:18" x14ac:dyDescent="0.2">
      <c r="A766" s="2" t="s">
        <v>3377</v>
      </c>
      <c r="B766" s="2" t="str">
        <f>TEXT(tbl_orders[[#This Row],[Order Date]],"mmm")</f>
        <v>Nov</v>
      </c>
      <c r="C766" s="2" t="str">
        <f>TEXT(tbl_orders[[#This Row],[Order Date]],"yyyy")</f>
        <v>2019</v>
      </c>
      <c r="D766" s="3">
        <v>43797</v>
      </c>
      <c r="E766" s="2" t="s">
        <v>3378</v>
      </c>
      <c r="F766" t="s">
        <v>4309</v>
      </c>
      <c r="G766" s="2">
        <v>6</v>
      </c>
      <c r="H766" s="2" t="str">
        <f>_xlfn.XLOOKUP(E766,'Customer Data'!$A$1:$A$1001,'Customer Data'!$B$1:$B$1001,,0)</f>
        <v>Bobby Folomkin</v>
      </c>
      <c r="I766" s="2" t="str">
        <f>IF(_xlfn.XLOOKUP(E766,'Customer Data'!$A$1:$A$1001,'Customer Data'!$C$1:$C$1001,,0)=0,"",_xlfn.XLOOKUP(E766,'Customer Data'!$A$1:$A$1001,'Customer Data'!$C$1:$C$1001,,0))</f>
        <v>bfolomkinl8@yolasite.com</v>
      </c>
      <c r="J766" s="2" t="str">
        <f>_xlfn.XLOOKUP(E766,'Customer Data'!$A$1:$A$1001,'Customer Data'!$F$1:$F$1001,,0)</f>
        <v>United States</v>
      </c>
      <c r="K766" t="str">
        <f>INDEX('Product Data'!$A$1:$G$49,MATCH('Order Data'!$F766,'Product Data'!$A$1:$A$49,0),MATCH('Order Data'!K$1,'Product Data'!$A$1:$G$1,0))</f>
        <v>Ara</v>
      </c>
      <c r="L766" t="str">
        <f>INDEX('Product Data'!$A$1:$G$49,MATCH('Order Data'!$F766,'Product Data'!$A$1:$A$49,0),MATCH('Order Data'!L$1,'Product Data'!$A$1:$G$1,0))</f>
        <v>L</v>
      </c>
      <c r="M766" s="4">
        <f>INDEX('Product Data'!$A$1:$G$49,MATCH('Order Data'!$F766,'Product Data'!$A$1:$A$49,0),MATCH('Order Data'!M$1,'Product Data'!$A$1:$G$1,0))</f>
        <v>2.5</v>
      </c>
      <c r="N766" s="5">
        <f>INDEX('Product Data'!$A$1:$G$49,MATCH('Order Data'!$F766,'Product Data'!$A$1:$A$49,0),MATCH('Order Data'!N$1,'Product Data'!$A$1:$G$1,0))</f>
        <v>29.784999999999997</v>
      </c>
      <c r="O766" s="5">
        <f t="shared" si="33"/>
        <v>178.70999999999998</v>
      </c>
      <c r="P766" t="str">
        <f t="shared" si="34"/>
        <v>Arabica</v>
      </c>
      <c r="Q766" t="str">
        <f t="shared" si="35"/>
        <v>Light</v>
      </c>
      <c r="R766" t="str">
        <f>_xlfn.XLOOKUP(tbl_orders[[#This Row],[Customer ID]],'Customer Data'!$A$1:$A$1001,'Customer Data'!$H$1:$H$1001,,0)</f>
        <v>Yes</v>
      </c>
    </row>
    <row r="767" spans="1:18" x14ac:dyDescent="0.2">
      <c r="A767" s="2" t="s">
        <v>3381</v>
      </c>
      <c r="B767" s="2" t="str">
        <f>TEXT(tbl_orders[[#This Row],[Order Date]],"mmm")</f>
        <v>Jul</v>
      </c>
      <c r="C767" s="2" t="str">
        <f>TEXT(tbl_orders[[#This Row],[Order Date]],"yyyy")</f>
        <v>2019</v>
      </c>
      <c r="D767" s="3">
        <v>43667</v>
      </c>
      <c r="E767" s="2" t="s">
        <v>3382</v>
      </c>
      <c r="F767" t="s">
        <v>4265</v>
      </c>
      <c r="G767" s="2">
        <v>6</v>
      </c>
      <c r="H767" s="2" t="str">
        <f>_xlfn.XLOOKUP(E767,'Customer Data'!$A$1:$A$1001,'Customer Data'!$B$1:$B$1001,,0)</f>
        <v>Rafferty Pursglove</v>
      </c>
      <c r="I767" s="2" t="str">
        <f>IF(_xlfn.XLOOKUP(E767,'Customer Data'!$A$1:$A$1001,'Customer Data'!$C$1:$C$1001,,0)=0,"",_xlfn.XLOOKUP(E767,'Customer Data'!$A$1:$A$1001,'Customer Data'!$C$1:$C$1001,,0))</f>
        <v>rpursglovel9@biblegateway.com</v>
      </c>
      <c r="J767" s="2" t="str">
        <f>_xlfn.XLOOKUP(E767,'Customer Data'!$A$1:$A$1001,'Customer Data'!$F$1:$F$1001,,0)</f>
        <v>China</v>
      </c>
      <c r="K767" t="str">
        <f>INDEX('Product Data'!$A$1:$G$49,MATCH('Order Data'!$F767,'Product Data'!$A$1:$A$49,0),MATCH('Order Data'!K$1,'Product Data'!$A$1:$G$1,0))</f>
        <v>Rob</v>
      </c>
      <c r="L767" t="str">
        <f>INDEX('Product Data'!$A$1:$G$49,MATCH('Order Data'!$F767,'Product Data'!$A$1:$A$49,0),MATCH('Order Data'!L$1,'Product Data'!$A$1:$G$1,0))</f>
        <v>M</v>
      </c>
      <c r="M767" s="4">
        <f>INDEX('Product Data'!$A$1:$G$49,MATCH('Order Data'!$F767,'Product Data'!$A$1:$A$49,0),MATCH('Order Data'!M$1,'Product Data'!$A$1:$G$1,0))</f>
        <v>1</v>
      </c>
      <c r="N767" s="5">
        <f>INDEX('Product Data'!$A$1:$G$49,MATCH('Order Data'!$F767,'Product Data'!$A$1:$A$49,0),MATCH('Order Data'!N$1,'Product Data'!$A$1:$G$1,0))</f>
        <v>9.9499999999999993</v>
      </c>
      <c r="O767" s="5">
        <f t="shared" si="33"/>
        <v>59.699999999999996</v>
      </c>
      <c r="P767" t="str">
        <f t="shared" si="34"/>
        <v>Robusta</v>
      </c>
      <c r="Q767" t="str">
        <f t="shared" si="35"/>
        <v>Medium</v>
      </c>
      <c r="R767" t="str">
        <f>_xlfn.XLOOKUP(tbl_orders[[#This Row],[Customer ID]],'Customer Data'!$A$1:$A$1001,'Customer Data'!$H$1:$H$1001,,0)</f>
        <v>Yes</v>
      </c>
    </row>
    <row r="768" spans="1:18" x14ac:dyDescent="0.2">
      <c r="A768" s="2" t="s">
        <v>3381</v>
      </c>
      <c r="B768" s="2" t="str">
        <f>TEXT(tbl_orders[[#This Row],[Order Date]],"mmm")</f>
        <v>Jul</v>
      </c>
      <c r="C768" s="2" t="str">
        <f>TEXT(tbl_orders[[#This Row],[Order Date]],"yyyy")</f>
        <v>2019</v>
      </c>
      <c r="D768" s="3">
        <v>43667</v>
      </c>
      <c r="E768" s="2" t="s">
        <v>3382</v>
      </c>
      <c r="F768" t="s">
        <v>4307</v>
      </c>
      <c r="G768" s="2">
        <v>2</v>
      </c>
      <c r="H768" s="2" t="str">
        <f>_xlfn.XLOOKUP(E768,'Customer Data'!$A$1:$A$1001,'Customer Data'!$B$1:$B$1001,,0)</f>
        <v>Rafferty Pursglove</v>
      </c>
      <c r="I768" s="2" t="str">
        <f>IF(_xlfn.XLOOKUP(E768,'Customer Data'!$A$1:$A$1001,'Customer Data'!$C$1:$C$1001,,0)=0,"",_xlfn.XLOOKUP(E768,'Customer Data'!$A$1:$A$1001,'Customer Data'!$C$1:$C$1001,,0))</f>
        <v>rpursglovel9@biblegateway.com</v>
      </c>
      <c r="J768" s="2" t="str">
        <f>_xlfn.XLOOKUP(E768,'Customer Data'!$A$1:$A$1001,'Customer Data'!$F$1:$F$1001,,0)</f>
        <v>China</v>
      </c>
      <c r="K768" t="str">
        <f>INDEX('Product Data'!$A$1:$G$49,MATCH('Order Data'!$F768,'Product Data'!$A$1:$A$49,0),MATCH('Order Data'!K$1,'Product Data'!$A$1:$G$1,0))</f>
        <v>Ara</v>
      </c>
      <c r="L768" t="str">
        <f>INDEX('Product Data'!$A$1:$G$49,MATCH('Order Data'!$F768,'Product Data'!$A$1:$A$49,0),MATCH('Order Data'!L$1,'Product Data'!$A$1:$G$1,0))</f>
        <v>L</v>
      </c>
      <c r="M768" s="4">
        <f>INDEX('Product Data'!$A$1:$G$49,MATCH('Order Data'!$F768,'Product Data'!$A$1:$A$49,0),MATCH('Order Data'!M$1,'Product Data'!$A$1:$G$1,0))</f>
        <v>0.5</v>
      </c>
      <c r="N768" s="5">
        <f>INDEX('Product Data'!$A$1:$G$49,MATCH('Order Data'!$F768,'Product Data'!$A$1:$A$49,0),MATCH('Order Data'!N$1,'Product Data'!$A$1:$G$1,0))</f>
        <v>7.77</v>
      </c>
      <c r="O768" s="5">
        <f t="shared" si="33"/>
        <v>15.54</v>
      </c>
      <c r="P768" t="str">
        <f t="shared" si="34"/>
        <v>Arabica</v>
      </c>
      <c r="Q768" t="str">
        <f t="shared" si="35"/>
        <v>Light</v>
      </c>
      <c r="R768" t="str">
        <f>_xlfn.XLOOKUP(tbl_orders[[#This Row],[Customer ID]],'Customer Data'!$A$1:$A$1001,'Customer Data'!$H$1:$H$1001,,0)</f>
        <v>Yes</v>
      </c>
    </row>
    <row r="769" spans="1:18" x14ac:dyDescent="0.2">
      <c r="A769" s="2" t="s">
        <v>3388</v>
      </c>
      <c r="B769" s="2" t="str">
        <f>TEXT(tbl_orders[[#This Row],[Order Date]],"mmm")</f>
        <v>Mar</v>
      </c>
      <c r="C769" s="2" t="str">
        <f>TEXT(tbl_orders[[#This Row],[Order Date]],"yyyy")</f>
        <v>2021</v>
      </c>
      <c r="D769" s="3">
        <v>44267</v>
      </c>
      <c r="E769" s="2" t="s">
        <v>3343</v>
      </c>
      <c r="F769" t="s">
        <v>4309</v>
      </c>
      <c r="G769" s="2">
        <v>3</v>
      </c>
      <c r="H769" s="2" t="str">
        <f>_xlfn.XLOOKUP(E769,'Customer Data'!$A$1:$A$1001,'Customer Data'!$B$1:$B$1001,,0)</f>
        <v>Foster Constance</v>
      </c>
      <c r="I769" s="2" t="str">
        <f>IF(_xlfn.XLOOKUP(E769,'Customer Data'!$A$1:$A$1001,'Customer Data'!$C$1:$C$1001,,0)=0,"",_xlfn.XLOOKUP(E769,'Customer Data'!$A$1:$A$1001,'Customer Data'!$C$1:$C$1001,,0))</f>
        <v>fconstancekz@ifeng.com</v>
      </c>
      <c r="J769" s="2" t="str">
        <f>_xlfn.XLOOKUP(E769,'Customer Data'!$A$1:$A$1001,'Customer Data'!$F$1:$F$1001,,0)</f>
        <v>United States</v>
      </c>
      <c r="K769" t="str">
        <f>INDEX('Product Data'!$A$1:$G$49,MATCH('Order Data'!$F769,'Product Data'!$A$1:$A$49,0),MATCH('Order Data'!K$1,'Product Data'!$A$1:$G$1,0))</f>
        <v>Ara</v>
      </c>
      <c r="L769" t="str">
        <f>INDEX('Product Data'!$A$1:$G$49,MATCH('Order Data'!$F769,'Product Data'!$A$1:$A$49,0),MATCH('Order Data'!L$1,'Product Data'!$A$1:$G$1,0))</f>
        <v>L</v>
      </c>
      <c r="M769" s="4">
        <f>INDEX('Product Data'!$A$1:$G$49,MATCH('Order Data'!$F769,'Product Data'!$A$1:$A$49,0),MATCH('Order Data'!M$1,'Product Data'!$A$1:$G$1,0))</f>
        <v>2.5</v>
      </c>
      <c r="N769" s="5">
        <f>INDEX('Product Data'!$A$1:$G$49,MATCH('Order Data'!$F769,'Product Data'!$A$1:$A$49,0),MATCH('Order Data'!N$1,'Product Data'!$A$1:$G$1,0))</f>
        <v>29.784999999999997</v>
      </c>
      <c r="O769" s="5">
        <f t="shared" si="33"/>
        <v>89.35499999999999</v>
      </c>
      <c r="P769" t="str">
        <f t="shared" si="34"/>
        <v>Arabica</v>
      </c>
      <c r="Q769" t="str">
        <f t="shared" si="35"/>
        <v>Light</v>
      </c>
      <c r="R769" t="str">
        <f>_xlfn.XLOOKUP(tbl_orders[[#This Row],[Customer ID]],'Customer Data'!$A$1:$A$1001,'Customer Data'!$H$1:$H$1001,,0)</f>
        <v>No</v>
      </c>
    </row>
    <row r="770" spans="1:18" x14ac:dyDescent="0.2">
      <c r="A770" s="2" t="s">
        <v>3392</v>
      </c>
      <c r="B770" s="2" t="str">
        <f>TEXT(tbl_orders[[#This Row],[Order Date]],"mmm")</f>
        <v>Jan</v>
      </c>
      <c r="C770" s="2" t="str">
        <f>TEXT(tbl_orders[[#This Row],[Order Date]],"yyyy")</f>
        <v>2022</v>
      </c>
      <c r="D770" s="3">
        <v>44562</v>
      </c>
      <c r="E770" s="2" t="s">
        <v>3343</v>
      </c>
      <c r="F770" t="s">
        <v>4306</v>
      </c>
      <c r="G770" s="2">
        <v>2</v>
      </c>
      <c r="H770" s="2" t="str">
        <f>_xlfn.XLOOKUP(E770,'Customer Data'!$A$1:$A$1001,'Customer Data'!$B$1:$B$1001,,0)</f>
        <v>Foster Constance</v>
      </c>
      <c r="I770" s="2" t="str">
        <f>IF(_xlfn.XLOOKUP(E770,'Customer Data'!$A$1:$A$1001,'Customer Data'!$C$1:$C$1001,,0)=0,"",_xlfn.XLOOKUP(E770,'Customer Data'!$A$1:$A$1001,'Customer Data'!$C$1:$C$1001,,0))</f>
        <v>fconstancekz@ifeng.com</v>
      </c>
      <c r="J770" s="2" t="str">
        <f>_xlfn.XLOOKUP(E770,'Customer Data'!$A$1:$A$1001,'Customer Data'!$F$1:$F$1001,,0)</f>
        <v>United States</v>
      </c>
      <c r="K770" t="str">
        <f>INDEX('Product Data'!$A$1:$G$49,MATCH('Order Data'!$F770,'Product Data'!$A$1:$A$49,0),MATCH('Order Data'!K$1,'Product Data'!$A$1:$G$1,0))</f>
        <v>Rob</v>
      </c>
      <c r="L770" t="str">
        <f>INDEX('Product Data'!$A$1:$G$49,MATCH('Order Data'!$F770,'Product Data'!$A$1:$A$49,0),MATCH('Order Data'!L$1,'Product Data'!$A$1:$G$1,0))</f>
        <v>L</v>
      </c>
      <c r="M770" s="4">
        <f>INDEX('Product Data'!$A$1:$G$49,MATCH('Order Data'!$F770,'Product Data'!$A$1:$A$49,0),MATCH('Order Data'!M$1,'Product Data'!$A$1:$G$1,0))</f>
        <v>1</v>
      </c>
      <c r="N770" s="5">
        <f>INDEX('Product Data'!$A$1:$G$49,MATCH('Order Data'!$F770,'Product Data'!$A$1:$A$49,0),MATCH('Order Data'!N$1,'Product Data'!$A$1:$G$1,0))</f>
        <v>11.95</v>
      </c>
      <c r="O770" s="5">
        <f t="shared" si="33"/>
        <v>23.9</v>
      </c>
      <c r="P770" t="str">
        <f t="shared" si="34"/>
        <v>Robusta</v>
      </c>
      <c r="Q770" t="str">
        <f t="shared" si="35"/>
        <v>Light</v>
      </c>
      <c r="R770" t="str">
        <f>_xlfn.XLOOKUP(tbl_orders[[#This Row],[Customer ID]],'Customer Data'!$A$1:$A$1001,'Customer Data'!$H$1:$H$1001,,0)</f>
        <v>No</v>
      </c>
    </row>
    <row r="771" spans="1:18" x14ac:dyDescent="0.2">
      <c r="A771" s="2" t="s">
        <v>3395</v>
      </c>
      <c r="B771" s="2" t="str">
        <f>TEXT(tbl_orders[[#This Row],[Order Date]],"mmm")</f>
        <v>Mar</v>
      </c>
      <c r="C771" s="2" t="str">
        <f>TEXT(tbl_orders[[#This Row],[Order Date]],"yyyy")</f>
        <v>2020</v>
      </c>
      <c r="D771" s="3">
        <v>43912</v>
      </c>
      <c r="E771" s="2" t="s">
        <v>3396</v>
      </c>
      <c r="F771" t="s">
        <v>4278</v>
      </c>
      <c r="G771" s="2">
        <v>6</v>
      </c>
      <c r="H771" s="2" t="str">
        <f>_xlfn.XLOOKUP(E771,'Customer Data'!$A$1:$A$1001,'Customer Data'!$B$1:$B$1001,,0)</f>
        <v>Dalia Eburah</v>
      </c>
      <c r="I771" s="2" t="str">
        <f>IF(_xlfn.XLOOKUP(E771,'Customer Data'!$A$1:$A$1001,'Customer Data'!$C$1:$C$1001,,0)=0,"",_xlfn.XLOOKUP(E771,'Customer Data'!$A$1:$A$1001,'Customer Data'!$C$1:$C$1001,,0))</f>
        <v>deburahld@google.co.jp</v>
      </c>
      <c r="J771" s="2" t="str">
        <f>_xlfn.XLOOKUP(E771,'Customer Data'!$A$1:$A$1001,'Customer Data'!$F$1:$F$1001,,0)</f>
        <v>China</v>
      </c>
      <c r="K771" t="str">
        <f>INDEX('Product Data'!$A$1:$G$49,MATCH('Order Data'!$F771,'Product Data'!$A$1:$A$49,0),MATCH('Order Data'!K$1,'Product Data'!$A$1:$G$1,0))</f>
        <v>Rob</v>
      </c>
      <c r="L771" t="str">
        <f>INDEX('Product Data'!$A$1:$G$49,MATCH('Order Data'!$F771,'Product Data'!$A$1:$A$49,0),MATCH('Order Data'!L$1,'Product Data'!$A$1:$G$1,0))</f>
        <v>M</v>
      </c>
      <c r="M771" s="4">
        <f>INDEX('Product Data'!$A$1:$G$49,MATCH('Order Data'!$F771,'Product Data'!$A$1:$A$49,0),MATCH('Order Data'!M$1,'Product Data'!$A$1:$G$1,0))</f>
        <v>2.5</v>
      </c>
      <c r="N771" s="5">
        <f>INDEX('Product Data'!$A$1:$G$49,MATCH('Order Data'!$F771,'Product Data'!$A$1:$A$49,0),MATCH('Order Data'!N$1,'Product Data'!$A$1:$G$1,0))</f>
        <v>22.884999999999998</v>
      </c>
      <c r="O771" s="5">
        <f t="shared" ref="O771:O834" si="36">N771*G771</f>
        <v>137.31</v>
      </c>
      <c r="P771" t="str">
        <f t="shared" ref="P771:P834" si="37">IF(K771="Rob","Robusta",IF(K771="Exc","Excelsa",IF(K771="Ara","Arabica",IF(K771="Lib","Liberica",""))))</f>
        <v>Robusta</v>
      </c>
      <c r="Q771" t="str">
        <f t="shared" ref="Q771:Q834" si="38">IF(L771="M","Medium",IF(L771="L","Light",IF(L771="D","Dark","")))</f>
        <v>Medium</v>
      </c>
      <c r="R771" t="str">
        <f>_xlfn.XLOOKUP(tbl_orders[[#This Row],[Customer ID]],'Customer Data'!$A$1:$A$1001,'Customer Data'!$H$1:$H$1001,,0)</f>
        <v>No</v>
      </c>
    </row>
    <row r="772" spans="1:18" x14ac:dyDescent="0.2">
      <c r="A772" s="2" t="s">
        <v>3399</v>
      </c>
      <c r="B772" s="2" t="str">
        <f>TEXT(tbl_orders[[#This Row],[Order Date]],"mmm")</f>
        <v>Sep</v>
      </c>
      <c r="C772" s="2" t="str">
        <f>TEXT(tbl_orders[[#This Row],[Order Date]],"yyyy")</f>
        <v>2020</v>
      </c>
      <c r="D772" s="3">
        <v>44092</v>
      </c>
      <c r="E772" s="2" t="s">
        <v>3400</v>
      </c>
      <c r="F772" t="s">
        <v>4274</v>
      </c>
      <c r="G772" s="2">
        <v>1</v>
      </c>
      <c r="H772" s="2" t="str">
        <f>_xlfn.XLOOKUP(E772,'Customer Data'!$A$1:$A$1001,'Customer Data'!$B$1:$B$1001,,0)</f>
        <v>Martie Brimilcombe</v>
      </c>
      <c r="I772" s="2" t="str">
        <f>IF(_xlfn.XLOOKUP(E772,'Customer Data'!$A$1:$A$1001,'Customer Data'!$C$1:$C$1001,,0)=0,"",_xlfn.XLOOKUP(E772,'Customer Data'!$A$1:$A$1001,'Customer Data'!$C$1:$C$1001,,0))</f>
        <v>mbrimilcombele@cnn.com</v>
      </c>
      <c r="J772" s="2" t="str">
        <f>_xlfn.XLOOKUP(E772,'Customer Data'!$A$1:$A$1001,'Customer Data'!$F$1:$F$1001,,0)</f>
        <v>Brazil</v>
      </c>
      <c r="K772" t="str">
        <f>INDEX('Product Data'!$A$1:$G$49,MATCH('Order Data'!$F772,'Product Data'!$A$1:$A$49,0),MATCH('Order Data'!K$1,'Product Data'!$A$1:$G$1,0))</f>
        <v>Ara</v>
      </c>
      <c r="L772" t="str">
        <f>INDEX('Product Data'!$A$1:$G$49,MATCH('Order Data'!$F772,'Product Data'!$A$1:$A$49,0),MATCH('Order Data'!L$1,'Product Data'!$A$1:$G$1,0))</f>
        <v>D</v>
      </c>
      <c r="M772" s="4">
        <f>INDEX('Product Data'!$A$1:$G$49,MATCH('Order Data'!$F772,'Product Data'!$A$1:$A$49,0),MATCH('Order Data'!M$1,'Product Data'!$A$1:$G$1,0))</f>
        <v>1</v>
      </c>
      <c r="N772" s="5">
        <f>INDEX('Product Data'!$A$1:$G$49,MATCH('Order Data'!$F772,'Product Data'!$A$1:$A$49,0),MATCH('Order Data'!N$1,'Product Data'!$A$1:$G$1,0))</f>
        <v>9.9499999999999993</v>
      </c>
      <c r="O772" s="5">
        <f t="shared" si="36"/>
        <v>9.9499999999999993</v>
      </c>
      <c r="P772" t="str">
        <f t="shared" si="37"/>
        <v>Arabica</v>
      </c>
      <c r="Q772" t="str">
        <f t="shared" si="38"/>
        <v>Dark</v>
      </c>
      <c r="R772" t="str">
        <f>_xlfn.XLOOKUP(tbl_orders[[#This Row],[Customer ID]],'Customer Data'!$A$1:$A$1001,'Customer Data'!$H$1:$H$1001,,0)</f>
        <v>No</v>
      </c>
    </row>
    <row r="773" spans="1:18" x14ac:dyDescent="0.2">
      <c r="A773" s="2" t="s">
        <v>3403</v>
      </c>
      <c r="B773" s="2" t="str">
        <f>TEXT(tbl_orders[[#This Row],[Order Date]],"mmm")</f>
        <v>Jan</v>
      </c>
      <c r="C773" s="2" t="str">
        <f>TEXT(tbl_orders[[#This Row],[Order Date]],"yyyy")</f>
        <v>2019</v>
      </c>
      <c r="D773" s="3">
        <v>43468</v>
      </c>
      <c r="E773" s="2" t="s">
        <v>3404</v>
      </c>
      <c r="F773" t="s">
        <v>4300</v>
      </c>
      <c r="G773" s="2">
        <v>3</v>
      </c>
      <c r="H773" s="2" t="str">
        <f>_xlfn.XLOOKUP(E773,'Customer Data'!$A$1:$A$1001,'Customer Data'!$B$1:$B$1001,,0)</f>
        <v>Suzanna Bollam</v>
      </c>
      <c r="I773" s="2" t="str">
        <f>IF(_xlfn.XLOOKUP(E773,'Customer Data'!$A$1:$A$1001,'Customer Data'!$C$1:$C$1001,,0)=0,"",_xlfn.XLOOKUP(E773,'Customer Data'!$A$1:$A$1001,'Customer Data'!$C$1:$C$1001,,0))</f>
        <v>sbollamlf@list-manage.com</v>
      </c>
      <c r="J773" s="2" t="str">
        <f>_xlfn.XLOOKUP(E773,'Customer Data'!$A$1:$A$1001,'Customer Data'!$F$1:$F$1001,,0)</f>
        <v>United States</v>
      </c>
      <c r="K773" t="str">
        <f>INDEX('Product Data'!$A$1:$G$49,MATCH('Order Data'!$F773,'Product Data'!$A$1:$A$49,0),MATCH('Order Data'!K$1,'Product Data'!$A$1:$G$1,0))</f>
        <v>Rob</v>
      </c>
      <c r="L773" t="str">
        <f>INDEX('Product Data'!$A$1:$G$49,MATCH('Order Data'!$F773,'Product Data'!$A$1:$A$49,0),MATCH('Order Data'!L$1,'Product Data'!$A$1:$G$1,0))</f>
        <v>L</v>
      </c>
      <c r="M773" s="4">
        <f>INDEX('Product Data'!$A$1:$G$49,MATCH('Order Data'!$F773,'Product Data'!$A$1:$A$49,0),MATCH('Order Data'!M$1,'Product Data'!$A$1:$G$1,0))</f>
        <v>0.5</v>
      </c>
      <c r="N773" s="5">
        <f>INDEX('Product Data'!$A$1:$G$49,MATCH('Order Data'!$F773,'Product Data'!$A$1:$A$49,0),MATCH('Order Data'!N$1,'Product Data'!$A$1:$G$1,0))</f>
        <v>7.169999999999999</v>
      </c>
      <c r="O773" s="5">
        <f t="shared" si="36"/>
        <v>21.509999999999998</v>
      </c>
      <c r="P773" t="str">
        <f t="shared" si="37"/>
        <v>Robusta</v>
      </c>
      <c r="Q773" t="str">
        <f t="shared" si="38"/>
        <v>Light</v>
      </c>
      <c r="R773" t="str">
        <f>_xlfn.XLOOKUP(tbl_orders[[#This Row],[Customer ID]],'Customer Data'!$A$1:$A$1001,'Customer Data'!$H$1:$H$1001,,0)</f>
        <v>No</v>
      </c>
    </row>
    <row r="774" spans="1:18" x14ac:dyDescent="0.2">
      <c r="A774" s="2" t="s">
        <v>3407</v>
      </c>
      <c r="B774" s="2" t="str">
        <f>TEXT(tbl_orders[[#This Row],[Order Date]],"mmm")</f>
        <v>Sep</v>
      </c>
      <c r="C774" s="2" t="str">
        <f>TEXT(tbl_orders[[#This Row],[Order Date]],"yyyy")</f>
        <v>2021</v>
      </c>
      <c r="D774" s="3">
        <v>44468</v>
      </c>
      <c r="E774" s="2" t="s">
        <v>3408</v>
      </c>
      <c r="F774" t="s">
        <v>4268</v>
      </c>
      <c r="G774" s="2">
        <v>6</v>
      </c>
      <c r="H774" s="2" t="str">
        <f>_xlfn.XLOOKUP(E774,'Customer Data'!$A$1:$A$1001,'Customer Data'!$B$1:$B$1001,,0)</f>
        <v>Mellisa Mebes</v>
      </c>
      <c r="I774" s="2" t="str">
        <f>IF(_xlfn.XLOOKUP(E774,'Customer Data'!$A$1:$A$1001,'Customer Data'!$C$1:$C$1001,,0)=0,"",_xlfn.XLOOKUP(E774,'Customer Data'!$A$1:$A$1001,'Customer Data'!$C$1:$C$1001,,0))</f>
        <v/>
      </c>
      <c r="J774" s="2" t="str">
        <f>_xlfn.XLOOKUP(E774,'Customer Data'!$A$1:$A$1001,'Customer Data'!$F$1:$F$1001,,0)</f>
        <v>United States</v>
      </c>
      <c r="K774" t="str">
        <f>INDEX('Product Data'!$A$1:$G$49,MATCH('Order Data'!$F774,'Product Data'!$A$1:$A$49,0),MATCH('Order Data'!K$1,'Product Data'!$A$1:$G$1,0))</f>
        <v>Exc</v>
      </c>
      <c r="L774" t="str">
        <f>INDEX('Product Data'!$A$1:$G$49,MATCH('Order Data'!$F774,'Product Data'!$A$1:$A$49,0),MATCH('Order Data'!L$1,'Product Data'!$A$1:$G$1,0))</f>
        <v>M</v>
      </c>
      <c r="M774" s="4">
        <f>INDEX('Product Data'!$A$1:$G$49,MATCH('Order Data'!$F774,'Product Data'!$A$1:$A$49,0),MATCH('Order Data'!M$1,'Product Data'!$A$1:$G$1,0))</f>
        <v>1</v>
      </c>
      <c r="N774" s="5">
        <f>INDEX('Product Data'!$A$1:$G$49,MATCH('Order Data'!$F774,'Product Data'!$A$1:$A$49,0),MATCH('Order Data'!N$1,'Product Data'!$A$1:$G$1,0))</f>
        <v>13.75</v>
      </c>
      <c r="O774" s="5">
        <f t="shared" si="36"/>
        <v>82.5</v>
      </c>
      <c r="P774" t="str">
        <f t="shared" si="37"/>
        <v>Excelsa</v>
      </c>
      <c r="Q774" t="str">
        <f t="shared" si="38"/>
        <v>Medium</v>
      </c>
      <c r="R774" t="str">
        <f>_xlfn.XLOOKUP(tbl_orders[[#This Row],[Customer ID]],'Customer Data'!$A$1:$A$1001,'Customer Data'!$H$1:$H$1001,,0)</f>
        <v>No</v>
      </c>
    </row>
    <row r="775" spans="1:18" x14ac:dyDescent="0.2">
      <c r="A775" s="2" t="s">
        <v>3410</v>
      </c>
      <c r="B775" s="2" t="str">
        <f>TEXT(tbl_orders[[#This Row],[Order Date]],"mmm")</f>
        <v>Oct</v>
      </c>
      <c r="C775" s="2" t="str">
        <f>TEXT(tbl_orders[[#This Row],[Order Date]],"yyyy")</f>
        <v>2021</v>
      </c>
      <c r="D775" s="3">
        <v>44488</v>
      </c>
      <c r="E775" s="2" t="s">
        <v>3411</v>
      </c>
      <c r="F775" t="s">
        <v>4286</v>
      </c>
      <c r="G775" s="2">
        <v>2</v>
      </c>
      <c r="H775" s="2" t="str">
        <f>_xlfn.XLOOKUP(E775,'Customer Data'!$A$1:$A$1001,'Customer Data'!$B$1:$B$1001,,0)</f>
        <v>Alva Filipczak</v>
      </c>
      <c r="I775" s="2" t="str">
        <f>IF(_xlfn.XLOOKUP(E775,'Customer Data'!$A$1:$A$1001,'Customer Data'!$C$1:$C$1001,,0)=0,"",_xlfn.XLOOKUP(E775,'Customer Data'!$A$1:$A$1001,'Customer Data'!$C$1:$C$1001,,0))</f>
        <v>afilipczaklh@ning.com</v>
      </c>
      <c r="J775" s="2" t="str">
        <f>_xlfn.XLOOKUP(E775,'Customer Data'!$A$1:$A$1001,'Customer Data'!$F$1:$F$1001,,0)</f>
        <v>Brazil</v>
      </c>
      <c r="K775" t="str">
        <f>INDEX('Product Data'!$A$1:$G$49,MATCH('Order Data'!$F775,'Product Data'!$A$1:$A$49,0),MATCH('Order Data'!K$1,'Product Data'!$A$1:$G$1,0))</f>
        <v>Lib</v>
      </c>
      <c r="L775" t="str">
        <f>INDEX('Product Data'!$A$1:$G$49,MATCH('Order Data'!$F775,'Product Data'!$A$1:$A$49,0),MATCH('Order Data'!L$1,'Product Data'!$A$1:$G$1,0))</f>
        <v>M</v>
      </c>
      <c r="M775" s="4">
        <f>INDEX('Product Data'!$A$1:$G$49,MATCH('Order Data'!$F775,'Product Data'!$A$1:$A$49,0),MATCH('Order Data'!M$1,'Product Data'!$A$1:$G$1,0))</f>
        <v>0.2</v>
      </c>
      <c r="N775" s="5">
        <f>INDEX('Product Data'!$A$1:$G$49,MATCH('Order Data'!$F775,'Product Data'!$A$1:$A$49,0),MATCH('Order Data'!N$1,'Product Data'!$A$1:$G$1,0))</f>
        <v>4.3650000000000002</v>
      </c>
      <c r="O775" s="5">
        <f t="shared" si="36"/>
        <v>8.73</v>
      </c>
      <c r="P775" t="str">
        <f t="shared" si="37"/>
        <v>Liberica</v>
      </c>
      <c r="Q775" t="str">
        <f t="shared" si="38"/>
        <v>Medium</v>
      </c>
      <c r="R775" t="str">
        <f>_xlfn.XLOOKUP(tbl_orders[[#This Row],[Customer ID]],'Customer Data'!$A$1:$A$1001,'Customer Data'!$H$1:$H$1001,,0)</f>
        <v>No</v>
      </c>
    </row>
    <row r="776" spans="1:18" x14ac:dyDescent="0.2">
      <c r="A776" s="2" t="s">
        <v>3414</v>
      </c>
      <c r="B776" s="2" t="str">
        <f>TEXT(tbl_orders[[#This Row],[Order Date]],"mmm")</f>
        <v>Jul</v>
      </c>
      <c r="C776" s="2" t="str">
        <f>TEXT(tbl_orders[[#This Row],[Order Date]],"yyyy")</f>
        <v>2022</v>
      </c>
      <c r="D776" s="3">
        <v>44756</v>
      </c>
      <c r="E776" s="2" t="s">
        <v>3415</v>
      </c>
      <c r="F776" t="s">
        <v>4265</v>
      </c>
      <c r="G776" s="2">
        <v>2</v>
      </c>
      <c r="H776" s="2" t="str">
        <f>_xlfn.XLOOKUP(E776,'Customer Data'!$A$1:$A$1001,'Customer Data'!$B$1:$B$1001,,0)</f>
        <v>Dorette Hinemoor</v>
      </c>
      <c r="I776" s="2" t="str">
        <f>IF(_xlfn.XLOOKUP(E776,'Customer Data'!$A$1:$A$1001,'Customer Data'!$C$1:$C$1001,,0)=0,"",_xlfn.XLOOKUP(E776,'Customer Data'!$A$1:$A$1001,'Customer Data'!$C$1:$C$1001,,0))</f>
        <v/>
      </c>
      <c r="J776" s="2" t="str">
        <f>_xlfn.XLOOKUP(E776,'Customer Data'!$A$1:$A$1001,'Customer Data'!$F$1:$F$1001,,0)</f>
        <v>China</v>
      </c>
      <c r="K776" t="str">
        <f>INDEX('Product Data'!$A$1:$G$49,MATCH('Order Data'!$F776,'Product Data'!$A$1:$A$49,0),MATCH('Order Data'!K$1,'Product Data'!$A$1:$G$1,0))</f>
        <v>Rob</v>
      </c>
      <c r="L776" t="str">
        <f>INDEX('Product Data'!$A$1:$G$49,MATCH('Order Data'!$F776,'Product Data'!$A$1:$A$49,0),MATCH('Order Data'!L$1,'Product Data'!$A$1:$G$1,0))</f>
        <v>M</v>
      </c>
      <c r="M776" s="4">
        <f>INDEX('Product Data'!$A$1:$G$49,MATCH('Order Data'!$F776,'Product Data'!$A$1:$A$49,0),MATCH('Order Data'!M$1,'Product Data'!$A$1:$G$1,0))</f>
        <v>1</v>
      </c>
      <c r="N776" s="5">
        <f>INDEX('Product Data'!$A$1:$G$49,MATCH('Order Data'!$F776,'Product Data'!$A$1:$A$49,0),MATCH('Order Data'!N$1,'Product Data'!$A$1:$G$1,0))</f>
        <v>9.9499999999999993</v>
      </c>
      <c r="O776" s="5">
        <f t="shared" si="36"/>
        <v>19.899999999999999</v>
      </c>
      <c r="P776" t="str">
        <f t="shared" si="37"/>
        <v>Robusta</v>
      </c>
      <c r="Q776" t="str">
        <f t="shared" si="38"/>
        <v>Medium</v>
      </c>
      <c r="R776" t="str">
        <f>_xlfn.XLOOKUP(tbl_orders[[#This Row],[Customer ID]],'Customer Data'!$A$1:$A$1001,'Customer Data'!$H$1:$H$1001,,0)</f>
        <v>Yes</v>
      </c>
    </row>
    <row r="777" spans="1:18" x14ac:dyDescent="0.2">
      <c r="A777" s="2" t="s">
        <v>3417</v>
      </c>
      <c r="B777" s="2" t="str">
        <f>TEXT(tbl_orders[[#This Row],[Order Date]],"mmm")</f>
        <v>Jul</v>
      </c>
      <c r="C777" s="2" t="str">
        <f>TEXT(tbl_orders[[#This Row],[Order Date]],"yyyy")</f>
        <v>2021</v>
      </c>
      <c r="D777" s="3">
        <v>44396</v>
      </c>
      <c r="E777" s="2" t="s">
        <v>3418</v>
      </c>
      <c r="F777" t="s">
        <v>4303</v>
      </c>
      <c r="G777" s="2">
        <v>2</v>
      </c>
      <c r="H777" s="2" t="str">
        <f>_xlfn.XLOOKUP(E777,'Customer Data'!$A$1:$A$1001,'Customer Data'!$B$1:$B$1001,,0)</f>
        <v>Rhetta Elnaugh</v>
      </c>
      <c r="I777" s="2" t="str">
        <f>IF(_xlfn.XLOOKUP(E777,'Customer Data'!$A$1:$A$1001,'Customer Data'!$C$1:$C$1001,,0)=0,"",_xlfn.XLOOKUP(E777,'Customer Data'!$A$1:$A$1001,'Customer Data'!$C$1:$C$1001,,0))</f>
        <v>relnaughlj@comsenz.com</v>
      </c>
      <c r="J777" s="2" t="str">
        <f>_xlfn.XLOOKUP(E777,'Customer Data'!$A$1:$A$1001,'Customer Data'!$F$1:$F$1001,,0)</f>
        <v>United States</v>
      </c>
      <c r="K777" t="str">
        <f>INDEX('Product Data'!$A$1:$G$49,MATCH('Order Data'!$F777,'Product Data'!$A$1:$A$49,0),MATCH('Order Data'!K$1,'Product Data'!$A$1:$G$1,0))</f>
        <v>Exc</v>
      </c>
      <c r="L777" t="str">
        <f>INDEX('Product Data'!$A$1:$G$49,MATCH('Order Data'!$F777,'Product Data'!$A$1:$A$49,0),MATCH('Order Data'!L$1,'Product Data'!$A$1:$G$1,0))</f>
        <v>L</v>
      </c>
      <c r="M777" s="4">
        <f>INDEX('Product Data'!$A$1:$G$49,MATCH('Order Data'!$F777,'Product Data'!$A$1:$A$49,0),MATCH('Order Data'!M$1,'Product Data'!$A$1:$G$1,0))</f>
        <v>0.5</v>
      </c>
      <c r="N777" s="5">
        <f>INDEX('Product Data'!$A$1:$G$49,MATCH('Order Data'!$F777,'Product Data'!$A$1:$A$49,0),MATCH('Order Data'!N$1,'Product Data'!$A$1:$G$1,0))</f>
        <v>8.91</v>
      </c>
      <c r="O777" s="5">
        <f t="shared" si="36"/>
        <v>17.82</v>
      </c>
      <c r="P777" t="str">
        <f t="shared" si="37"/>
        <v>Excelsa</v>
      </c>
      <c r="Q777" t="str">
        <f t="shared" si="38"/>
        <v>Light</v>
      </c>
      <c r="R777" t="str">
        <f>_xlfn.XLOOKUP(tbl_orders[[#This Row],[Customer ID]],'Customer Data'!$A$1:$A$1001,'Customer Data'!$H$1:$H$1001,,0)</f>
        <v>Yes</v>
      </c>
    </row>
    <row r="778" spans="1:18" x14ac:dyDescent="0.2">
      <c r="A778" s="2" t="s">
        <v>3421</v>
      </c>
      <c r="B778" s="2" t="str">
        <f>TEXT(tbl_orders[[#This Row],[Order Date]],"mmm")</f>
        <v>Dec</v>
      </c>
      <c r="C778" s="2" t="str">
        <f>TEXT(tbl_orders[[#This Row],[Order Date]],"yyyy")</f>
        <v>2021</v>
      </c>
      <c r="D778" s="3">
        <v>44540</v>
      </c>
      <c r="E778" s="2" t="s">
        <v>3422</v>
      </c>
      <c r="F778" t="s">
        <v>4284</v>
      </c>
      <c r="G778" s="2">
        <v>3</v>
      </c>
      <c r="H778" s="2" t="str">
        <f>_xlfn.XLOOKUP(E778,'Customer Data'!$A$1:$A$1001,'Customer Data'!$B$1:$B$1001,,0)</f>
        <v>Jule Deehan</v>
      </c>
      <c r="I778" s="2" t="str">
        <f>IF(_xlfn.XLOOKUP(E778,'Customer Data'!$A$1:$A$1001,'Customer Data'!$C$1:$C$1001,,0)=0,"",_xlfn.XLOOKUP(E778,'Customer Data'!$A$1:$A$1001,'Customer Data'!$C$1:$C$1001,,0))</f>
        <v>jdeehanlk@about.me</v>
      </c>
      <c r="J778" s="2" t="str">
        <f>_xlfn.XLOOKUP(E778,'Customer Data'!$A$1:$A$1001,'Customer Data'!$F$1:$F$1001,,0)</f>
        <v>China</v>
      </c>
      <c r="K778" t="str">
        <f>INDEX('Product Data'!$A$1:$G$49,MATCH('Order Data'!$F778,'Product Data'!$A$1:$A$49,0),MATCH('Order Data'!K$1,'Product Data'!$A$1:$G$1,0))</f>
        <v>Ara</v>
      </c>
      <c r="L778" t="str">
        <f>INDEX('Product Data'!$A$1:$G$49,MATCH('Order Data'!$F778,'Product Data'!$A$1:$A$49,0),MATCH('Order Data'!L$1,'Product Data'!$A$1:$G$1,0))</f>
        <v>M</v>
      </c>
      <c r="M778" s="4">
        <f>INDEX('Product Data'!$A$1:$G$49,MATCH('Order Data'!$F778,'Product Data'!$A$1:$A$49,0),MATCH('Order Data'!M$1,'Product Data'!$A$1:$G$1,0))</f>
        <v>0.5</v>
      </c>
      <c r="N778" s="5">
        <f>INDEX('Product Data'!$A$1:$G$49,MATCH('Order Data'!$F778,'Product Data'!$A$1:$A$49,0),MATCH('Order Data'!N$1,'Product Data'!$A$1:$G$1,0))</f>
        <v>6.75</v>
      </c>
      <c r="O778" s="5">
        <f t="shared" si="36"/>
        <v>20.25</v>
      </c>
      <c r="P778" t="str">
        <f t="shared" si="37"/>
        <v>Arabica</v>
      </c>
      <c r="Q778" t="str">
        <f t="shared" si="38"/>
        <v>Medium</v>
      </c>
      <c r="R778" t="str">
        <f>_xlfn.XLOOKUP(tbl_orders[[#This Row],[Customer ID]],'Customer Data'!$A$1:$A$1001,'Customer Data'!$H$1:$H$1001,,0)</f>
        <v>No</v>
      </c>
    </row>
    <row r="779" spans="1:18" x14ac:dyDescent="0.2">
      <c r="A779" s="2" t="s">
        <v>3425</v>
      </c>
      <c r="B779" s="2" t="str">
        <f>TEXT(tbl_orders[[#This Row],[Order Date]],"mmm")</f>
        <v>Mar</v>
      </c>
      <c r="C779" s="2" t="str">
        <f>TEXT(tbl_orders[[#This Row],[Order Date]],"yyyy")</f>
        <v>2019</v>
      </c>
      <c r="D779" s="3">
        <v>43541</v>
      </c>
      <c r="E779" s="2" t="s">
        <v>3426</v>
      </c>
      <c r="F779" t="s">
        <v>4309</v>
      </c>
      <c r="G779" s="2">
        <v>2</v>
      </c>
      <c r="H779" s="2" t="str">
        <f>_xlfn.XLOOKUP(E779,'Customer Data'!$A$1:$A$1001,'Customer Data'!$B$1:$B$1001,,0)</f>
        <v>Janella Eden</v>
      </c>
      <c r="I779" s="2" t="str">
        <f>IF(_xlfn.XLOOKUP(E779,'Customer Data'!$A$1:$A$1001,'Customer Data'!$C$1:$C$1001,,0)=0,"",_xlfn.XLOOKUP(E779,'Customer Data'!$A$1:$A$1001,'Customer Data'!$C$1:$C$1001,,0))</f>
        <v>jedenll@e-recht24.de</v>
      </c>
      <c r="J779" s="2" t="str">
        <f>_xlfn.XLOOKUP(E779,'Customer Data'!$A$1:$A$1001,'Customer Data'!$F$1:$F$1001,,0)</f>
        <v>Brazil</v>
      </c>
      <c r="K779" t="str">
        <f>INDEX('Product Data'!$A$1:$G$49,MATCH('Order Data'!$F779,'Product Data'!$A$1:$A$49,0),MATCH('Order Data'!K$1,'Product Data'!$A$1:$G$1,0))</f>
        <v>Ara</v>
      </c>
      <c r="L779" t="str">
        <f>INDEX('Product Data'!$A$1:$G$49,MATCH('Order Data'!$F779,'Product Data'!$A$1:$A$49,0),MATCH('Order Data'!L$1,'Product Data'!$A$1:$G$1,0))</f>
        <v>L</v>
      </c>
      <c r="M779" s="4">
        <f>INDEX('Product Data'!$A$1:$G$49,MATCH('Order Data'!$F779,'Product Data'!$A$1:$A$49,0),MATCH('Order Data'!M$1,'Product Data'!$A$1:$G$1,0))</f>
        <v>2.5</v>
      </c>
      <c r="N779" s="5">
        <f>INDEX('Product Data'!$A$1:$G$49,MATCH('Order Data'!$F779,'Product Data'!$A$1:$A$49,0),MATCH('Order Data'!N$1,'Product Data'!$A$1:$G$1,0))</f>
        <v>29.784999999999997</v>
      </c>
      <c r="O779" s="5">
        <f t="shared" si="36"/>
        <v>59.569999999999993</v>
      </c>
      <c r="P779" t="str">
        <f t="shared" si="37"/>
        <v>Arabica</v>
      </c>
      <c r="Q779" t="str">
        <f t="shared" si="38"/>
        <v>Light</v>
      </c>
      <c r="R779" t="str">
        <f>_xlfn.XLOOKUP(tbl_orders[[#This Row],[Customer ID]],'Customer Data'!$A$1:$A$1001,'Customer Data'!$H$1:$H$1001,,0)</f>
        <v>No</v>
      </c>
    </row>
    <row r="780" spans="1:18" x14ac:dyDescent="0.2">
      <c r="A780" s="2" t="s">
        <v>3429</v>
      </c>
      <c r="B780" s="2" t="str">
        <f>TEXT(tbl_orders[[#This Row],[Order Date]],"mmm")</f>
        <v>Feb</v>
      </c>
      <c r="C780" s="2" t="str">
        <f>TEXT(tbl_orders[[#This Row],[Order Date]],"yyyy")</f>
        <v>2020</v>
      </c>
      <c r="D780" s="3">
        <v>43889</v>
      </c>
      <c r="E780" s="2" t="s">
        <v>3461</v>
      </c>
      <c r="F780" t="s">
        <v>4288</v>
      </c>
      <c r="G780" s="2">
        <v>2</v>
      </c>
      <c r="H780" s="2" t="str">
        <f>_xlfn.XLOOKUP(E780,'Customer Data'!$A$1:$A$1001,'Customer Data'!$B$1:$B$1001,,0)</f>
        <v>Cam Jewster</v>
      </c>
      <c r="I780" s="2" t="str">
        <f>IF(_xlfn.XLOOKUP(E780,'Customer Data'!$A$1:$A$1001,'Customer Data'!$C$1:$C$1001,,0)=0,"",_xlfn.XLOOKUP(E780,'Customer Data'!$A$1:$A$1001,'Customer Data'!$C$1:$C$1001,,0))</f>
        <v>cjewsterlu@moonfruit.com</v>
      </c>
      <c r="J780" s="2" t="str">
        <f>_xlfn.XLOOKUP(E780,'Customer Data'!$A$1:$A$1001,'Customer Data'!$F$1:$F$1001,,0)</f>
        <v>United States</v>
      </c>
      <c r="K780" t="str">
        <f>INDEX('Product Data'!$A$1:$G$49,MATCH('Order Data'!$F780,'Product Data'!$A$1:$A$49,0),MATCH('Order Data'!K$1,'Product Data'!$A$1:$G$1,0))</f>
        <v>Lib</v>
      </c>
      <c r="L780" t="str">
        <f>INDEX('Product Data'!$A$1:$G$49,MATCH('Order Data'!$F780,'Product Data'!$A$1:$A$49,0),MATCH('Order Data'!L$1,'Product Data'!$A$1:$G$1,0))</f>
        <v>L</v>
      </c>
      <c r="M780" s="4">
        <f>INDEX('Product Data'!$A$1:$G$49,MATCH('Order Data'!$F780,'Product Data'!$A$1:$A$49,0),MATCH('Order Data'!M$1,'Product Data'!$A$1:$G$1,0))</f>
        <v>0.5</v>
      </c>
      <c r="N780" s="5">
        <f>INDEX('Product Data'!$A$1:$G$49,MATCH('Order Data'!$F780,'Product Data'!$A$1:$A$49,0),MATCH('Order Data'!N$1,'Product Data'!$A$1:$G$1,0))</f>
        <v>9.51</v>
      </c>
      <c r="O780" s="5">
        <f t="shared" si="36"/>
        <v>19.02</v>
      </c>
      <c r="P780" t="str">
        <f t="shared" si="37"/>
        <v>Liberica</v>
      </c>
      <c r="Q780" t="str">
        <f t="shared" si="38"/>
        <v>Light</v>
      </c>
      <c r="R780" t="str">
        <f>_xlfn.XLOOKUP(tbl_orders[[#This Row],[Customer ID]],'Customer Data'!$A$1:$A$1001,'Customer Data'!$H$1:$H$1001,,0)</f>
        <v>Yes</v>
      </c>
    </row>
    <row r="781" spans="1:18" x14ac:dyDescent="0.2">
      <c r="A781" s="2" t="s">
        <v>3433</v>
      </c>
      <c r="B781" s="2" t="str">
        <f>TEXT(tbl_orders[[#This Row],[Order Date]],"mmm")</f>
        <v>Jun</v>
      </c>
      <c r="C781" s="2" t="str">
        <f>TEXT(tbl_orders[[#This Row],[Order Date]],"yyyy")</f>
        <v>2020</v>
      </c>
      <c r="D781" s="3">
        <v>43985</v>
      </c>
      <c r="E781" s="2" t="s">
        <v>3434</v>
      </c>
      <c r="F781" t="s">
        <v>4270</v>
      </c>
      <c r="G781" s="2">
        <v>6</v>
      </c>
      <c r="H781" s="2" t="str">
        <f>_xlfn.XLOOKUP(E781,'Customer Data'!$A$1:$A$1001,'Customer Data'!$B$1:$B$1001,,0)</f>
        <v>Ugo Southerden</v>
      </c>
      <c r="I781" s="2" t="str">
        <f>IF(_xlfn.XLOOKUP(E781,'Customer Data'!$A$1:$A$1001,'Customer Data'!$C$1:$C$1001,,0)=0,"",_xlfn.XLOOKUP(E781,'Customer Data'!$A$1:$A$1001,'Customer Data'!$C$1:$C$1001,,0))</f>
        <v>usoutherdenln@hao123.com</v>
      </c>
      <c r="J781" s="2" t="str">
        <f>_xlfn.XLOOKUP(E781,'Customer Data'!$A$1:$A$1001,'Customer Data'!$F$1:$F$1001,,0)</f>
        <v>United States</v>
      </c>
      <c r="K781" t="str">
        <f>INDEX('Product Data'!$A$1:$G$49,MATCH('Order Data'!$F781,'Product Data'!$A$1:$A$49,0),MATCH('Order Data'!K$1,'Product Data'!$A$1:$G$1,0))</f>
        <v>Lib</v>
      </c>
      <c r="L781" t="str">
        <f>INDEX('Product Data'!$A$1:$G$49,MATCH('Order Data'!$F781,'Product Data'!$A$1:$A$49,0),MATCH('Order Data'!L$1,'Product Data'!$A$1:$G$1,0))</f>
        <v>D</v>
      </c>
      <c r="M781" s="4">
        <f>INDEX('Product Data'!$A$1:$G$49,MATCH('Order Data'!$F781,'Product Data'!$A$1:$A$49,0),MATCH('Order Data'!M$1,'Product Data'!$A$1:$G$1,0))</f>
        <v>1</v>
      </c>
      <c r="N781" s="5">
        <f>INDEX('Product Data'!$A$1:$G$49,MATCH('Order Data'!$F781,'Product Data'!$A$1:$A$49,0),MATCH('Order Data'!N$1,'Product Data'!$A$1:$G$1,0))</f>
        <v>12.95</v>
      </c>
      <c r="O781" s="5">
        <f t="shared" si="36"/>
        <v>77.699999999999989</v>
      </c>
      <c r="P781" t="str">
        <f t="shared" si="37"/>
        <v>Liberica</v>
      </c>
      <c r="Q781" t="str">
        <f t="shared" si="38"/>
        <v>Dark</v>
      </c>
      <c r="R781" t="str">
        <f>_xlfn.XLOOKUP(tbl_orders[[#This Row],[Customer ID]],'Customer Data'!$A$1:$A$1001,'Customer Data'!$H$1:$H$1001,,0)</f>
        <v>Yes</v>
      </c>
    </row>
    <row r="782" spans="1:18" x14ac:dyDescent="0.2">
      <c r="A782" s="2" t="s">
        <v>3437</v>
      </c>
      <c r="B782" s="2" t="str">
        <f>TEXT(tbl_orders[[#This Row],[Order Date]],"mmm")</f>
        <v>Feb</v>
      </c>
      <c r="C782" s="2" t="str">
        <f>TEXT(tbl_orders[[#This Row],[Order Date]],"yyyy")</f>
        <v>2020</v>
      </c>
      <c r="D782" s="3">
        <v>43883</v>
      </c>
      <c r="E782" s="2" t="s">
        <v>3438</v>
      </c>
      <c r="F782" t="s">
        <v>4268</v>
      </c>
      <c r="G782" s="2">
        <v>3</v>
      </c>
      <c r="H782" s="2" t="str">
        <f>_xlfn.XLOOKUP(E782,'Customer Data'!$A$1:$A$1001,'Customer Data'!$B$1:$B$1001,,0)</f>
        <v>Verne Dunkerley</v>
      </c>
      <c r="I782" s="2" t="str">
        <f>IF(_xlfn.XLOOKUP(E782,'Customer Data'!$A$1:$A$1001,'Customer Data'!$C$1:$C$1001,,0)=0,"",_xlfn.XLOOKUP(E782,'Customer Data'!$A$1:$A$1001,'Customer Data'!$C$1:$C$1001,,0))</f>
        <v/>
      </c>
      <c r="J782" s="2" t="str">
        <f>_xlfn.XLOOKUP(E782,'Customer Data'!$A$1:$A$1001,'Customer Data'!$F$1:$F$1001,,0)</f>
        <v>China</v>
      </c>
      <c r="K782" t="str">
        <f>INDEX('Product Data'!$A$1:$G$49,MATCH('Order Data'!$F782,'Product Data'!$A$1:$A$49,0),MATCH('Order Data'!K$1,'Product Data'!$A$1:$G$1,0))</f>
        <v>Exc</v>
      </c>
      <c r="L782" t="str">
        <f>INDEX('Product Data'!$A$1:$G$49,MATCH('Order Data'!$F782,'Product Data'!$A$1:$A$49,0),MATCH('Order Data'!L$1,'Product Data'!$A$1:$G$1,0))</f>
        <v>M</v>
      </c>
      <c r="M782" s="4">
        <f>INDEX('Product Data'!$A$1:$G$49,MATCH('Order Data'!$F782,'Product Data'!$A$1:$A$49,0),MATCH('Order Data'!M$1,'Product Data'!$A$1:$G$1,0))</f>
        <v>1</v>
      </c>
      <c r="N782" s="5">
        <f>INDEX('Product Data'!$A$1:$G$49,MATCH('Order Data'!$F782,'Product Data'!$A$1:$A$49,0),MATCH('Order Data'!N$1,'Product Data'!$A$1:$G$1,0))</f>
        <v>13.75</v>
      </c>
      <c r="O782" s="5">
        <f t="shared" si="36"/>
        <v>41.25</v>
      </c>
      <c r="P782" t="str">
        <f t="shared" si="37"/>
        <v>Excelsa</v>
      </c>
      <c r="Q782" t="str">
        <f t="shared" si="38"/>
        <v>Medium</v>
      </c>
      <c r="R782" t="str">
        <f>_xlfn.XLOOKUP(tbl_orders[[#This Row],[Customer ID]],'Customer Data'!$A$1:$A$1001,'Customer Data'!$H$1:$H$1001,,0)</f>
        <v>No</v>
      </c>
    </row>
    <row r="783" spans="1:18" x14ac:dyDescent="0.2">
      <c r="A783" s="2" t="s">
        <v>3440</v>
      </c>
      <c r="B783" s="2" t="str">
        <f>TEXT(tbl_orders[[#This Row],[Order Date]],"mmm")</f>
        <v>Nov</v>
      </c>
      <c r="C783" s="2" t="str">
        <f>TEXT(tbl_orders[[#This Row],[Order Date]],"yyyy")</f>
        <v>2019</v>
      </c>
      <c r="D783" s="3">
        <v>43778</v>
      </c>
      <c r="E783" s="2" t="s">
        <v>3441</v>
      </c>
      <c r="F783" t="s">
        <v>4291</v>
      </c>
      <c r="G783" s="2">
        <v>4</v>
      </c>
      <c r="H783" s="2" t="str">
        <f>_xlfn.XLOOKUP(E783,'Customer Data'!$A$1:$A$1001,'Customer Data'!$B$1:$B$1001,,0)</f>
        <v>Lacee Burtenshaw</v>
      </c>
      <c r="I783" s="2" t="str">
        <f>IF(_xlfn.XLOOKUP(E783,'Customer Data'!$A$1:$A$1001,'Customer Data'!$C$1:$C$1001,,0)=0,"",_xlfn.XLOOKUP(E783,'Customer Data'!$A$1:$A$1001,'Customer Data'!$C$1:$C$1001,,0))</f>
        <v>lburtenshawlp@shinystat.com</v>
      </c>
      <c r="J783" s="2" t="str">
        <f>_xlfn.XLOOKUP(E783,'Customer Data'!$A$1:$A$1001,'Customer Data'!$F$1:$F$1001,,0)</f>
        <v>China</v>
      </c>
      <c r="K783" t="str">
        <f>INDEX('Product Data'!$A$1:$G$49,MATCH('Order Data'!$F783,'Product Data'!$A$1:$A$49,0),MATCH('Order Data'!K$1,'Product Data'!$A$1:$G$1,0))</f>
        <v>Lib</v>
      </c>
      <c r="L783" t="str">
        <f>INDEX('Product Data'!$A$1:$G$49,MATCH('Order Data'!$F783,'Product Data'!$A$1:$A$49,0),MATCH('Order Data'!L$1,'Product Data'!$A$1:$G$1,0))</f>
        <v>L</v>
      </c>
      <c r="M783" s="4">
        <f>INDEX('Product Data'!$A$1:$G$49,MATCH('Order Data'!$F783,'Product Data'!$A$1:$A$49,0),MATCH('Order Data'!M$1,'Product Data'!$A$1:$G$1,0))</f>
        <v>2.5</v>
      </c>
      <c r="N783" s="5">
        <f>INDEX('Product Data'!$A$1:$G$49,MATCH('Order Data'!$F783,'Product Data'!$A$1:$A$49,0),MATCH('Order Data'!N$1,'Product Data'!$A$1:$G$1,0))</f>
        <v>36.454999999999998</v>
      </c>
      <c r="O783" s="5">
        <f t="shared" si="36"/>
        <v>145.82</v>
      </c>
      <c r="P783" t="str">
        <f t="shared" si="37"/>
        <v>Liberica</v>
      </c>
      <c r="Q783" t="str">
        <f t="shared" si="38"/>
        <v>Light</v>
      </c>
      <c r="R783" t="str">
        <f>_xlfn.XLOOKUP(tbl_orders[[#This Row],[Customer ID]],'Customer Data'!$A$1:$A$1001,'Customer Data'!$H$1:$H$1001,,0)</f>
        <v>No</v>
      </c>
    </row>
    <row r="784" spans="1:18" x14ac:dyDescent="0.2">
      <c r="A784" s="2" t="s">
        <v>3444</v>
      </c>
      <c r="B784" s="2" t="str">
        <f>TEXT(tbl_orders[[#This Row],[Order Date]],"mmm")</f>
        <v>Mar</v>
      </c>
      <c r="C784" s="2" t="str">
        <f>TEXT(tbl_orders[[#This Row],[Order Date]],"yyyy")</f>
        <v>2020</v>
      </c>
      <c r="D784" s="3">
        <v>43897</v>
      </c>
      <c r="E784" s="2" t="s">
        <v>3445</v>
      </c>
      <c r="F784" t="s">
        <v>4311</v>
      </c>
      <c r="G784" s="2">
        <v>6</v>
      </c>
      <c r="H784" s="2" t="str">
        <f>_xlfn.XLOOKUP(E784,'Customer Data'!$A$1:$A$1001,'Customer Data'!$B$1:$B$1001,,0)</f>
        <v>Adorne Gregoratti</v>
      </c>
      <c r="I784" s="2" t="str">
        <f>IF(_xlfn.XLOOKUP(E784,'Customer Data'!$A$1:$A$1001,'Customer Data'!$C$1:$C$1001,,0)=0,"",_xlfn.XLOOKUP(E784,'Customer Data'!$A$1:$A$1001,'Customer Data'!$C$1:$C$1001,,0))</f>
        <v>agregorattilq@vistaprint.com</v>
      </c>
      <c r="J784" s="2" t="str">
        <f>_xlfn.XLOOKUP(E784,'Customer Data'!$A$1:$A$1001,'Customer Data'!$F$1:$F$1001,,0)</f>
        <v>Brazil</v>
      </c>
      <c r="K784" t="str">
        <f>INDEX('Product Data'!$A$1:$G$49,MATCH('Order Data'!$F784,'Product Data'!$A$1:$A$49,0),MATCH('Order Data'!K$1,'Product Data'!$A$1:$G$1,0))</f>
        <v>Exc</v>
      </c>
      <c r="L784" t="str">
        <f>INDEX('Product Data'!$A$1:$G$49,MATCH('Order Data'!$F784,'Product Data'!$A$1:$A$49,0),MATCH('Order Data'!L$1,'Product Data'!$A$1:$G$1,0))</f>
        <v>L</v>
      </c>
      <c r="M784" s="4">
        <f>INDEX('Product Data'!$A$1:$G$49,MATCH('Order Data'!$F784,'Product Data'!$A$1:$A$49,0),MATCH('Order Data'!M$1,'Product Data'!$A$1:$G$1,0))</f>
        <v>0.2</v>
      </c>
      <c r="N784" s="5">
        <f>INDEX('Product Data'!$A$1:$G$49,MATCH('Order Data'!$F784,'Product Data'!$A$1:$A$49,0),MATCH('Order Data'!N$1,'Product Data'!$A$1:$G$1,0))</f>
        <v>4.4550000000000001</v>
      </c>
      <c r="O784" s="5">
        <f t="shared" si="36"/>
        <v>26.73</v>
      </c>
      <c r="P784" t="str">
        <f t="shared" si="37"/>
        <v>Excelsa</v>
      </c>
      <c r="Q784" t="str">
        <f t="shared" si="38"/>
        <v>Light</v>
      </c>
      <c r="R784" t="str">
        <f>_xlfn.XLOOKUP(tbl_orders[[#This Row],[Customer ID]],'Customer Data'!$A$1:$A$1001,'Customer Data'!$H$1:$H$1001,,0)</f>
        <v>No</v>
      </c>
    </row>
    <row r="785" spans="1:18" x14ac:dyDescent="0.2">
      <c r="A785" s="2" t="s">
        <v>3448</v>
      </c>
      <c r="B785" s="2" t="str">
        <f>TEXT(tbl_orders[[#This Row],[Order Date]],"mmm")</f>
        <v>Apr</v>
      </c>
      <c r="C785" s="2" t="str">
        <f>TEXT(tbl_orders[[#This Row],[Order Date]],"yyyy")</f>
        <v>2021</v>
      </c>
      <c r="D785" s="3">
        <v>44312</v>
      </c>
      <c r="E785" s="2" t="s">
        <v>3449</v>
      </c>
      <c r="F785" t="s">
        <v>4287</v>
      </c>
      <c r="G785" s="2">
        <v>5</v>
      </c>
      <c r="H785" s="2" t="str">
        <f>_xlfn.XLOOKUP(E785,'Customer Data'!$A$1:$A$1001,'Customer Data'!$B$1:$B$1001,,0)</f>
        <v>Chris Croster</v>
      </c>
      <c r="I785" s="2" t="str">
        <f>IF(_xlfn.XLOOKUP(E785,'Customer Data'!$A$1:$A$1001,'Customer Data'!$C$1:$C$1001,,0)=0,"",_xlfn.XLOOKUP(E785,'Customer Data'!$A$1:$A$1001,'Customer Data'!$C$1:$C$1001,,0))</f>
        <v>ccrosterlr@gov.uk</v>
      </c>
      <c r="J785" s="2" t="str">
        <f>_xlfn.XLOOKUP(E785,'Customer Data'!$A$1:$A$1001,'Customer Data'!$F$1:$F$1001,,0)</f>
        <v>Brazil</v>
      </c>
      <c r="K785" t="str">
        <f>INDEX('Product Data'!$A$1:$G$49,MATCH('Order Data'!$F785,'Product Data'!$A$1:$A$49,0),MATCH('Order Data'!K$1,'Product Data'!$A$1:$G$1,0))</f>
        <v>Lib</v>
      </c>
      <c r="L785" t="str">
        <f>INDEX('Product Data'!$A$1:$G$49,MATCH('Order Data'!$F785,'Product Data'!$A$1:$A$49,0),MATCH('Order Data'!L$1,'Product Data'!$A$1:$G$1,0))</f>
        <v>M</v>
      </c>
      <c r="M785" s="4">
        <f>INDEX('Product Data'!$A$1:$G$49,MATCH('Order Data'!$F785,'Product Data'!$A$1:$A$49,0),MATCH('Order Data'!M$1,'Product Data'!$A$1:$G$1,0))</f>
        <v>0.5</v>
      </c>
      <c r="N785" s="5">
        <f>INDEX('Product Data'!$A$1:$G$49,MATCH('Order Data'!$F785,'Product Data'!$A$1:$A$49,0),MATCH('Order Data'!N$1,'Product Data'!$A$1:$G$1,0))</f>
        <v>8.73</v>
      </c>
      <c r="O785" s="5">
        <f t="shared" si="36"/>
        <v>43.650000000000006</v>
      </c>
      <c r="P785" t="str">
        <f t="shared" si="37"/>
        <v>Liberica</v>
      </c>
      <c r="Q785" t="str">
        <f t="shared" si="38"/>
        <v>Medium</v>
      </c>
      <c r="R785" t="str">
        <f>_xlfn.XLOOKUP(tbl_orders[[#This Row],[Customer ID]],'Customer Data'!$A$1:$A$1001,'Customer Data'!$H$1:$H$1001,,0)</f>
        <v>Yes</v>
      </c>
    </row>
    <row r="786" spans="1:18" x14ac:dyDescent="0.2">
      <c r="A786" s="2" t="s">
        <v>3452</v>
      </c>
      <c r="B786" s="2" t="str">
        <f>TEXT(tbl_orders[[#This Row],[Order Date]],"mmm")</f>
        <v>Nov</v>
      </c>
      <c r="C786" s="2" t="str">
        <f>TEXT(tbl_orders[[#This Row],[Order Date]],"yyyy")</f>
        <v>2021</v>
      </c>
      <c r="D786" s="3">
        <v>44511</v>
      </c>
      <c r="E786" s="2" t="s">
        <v>3453</v>
      </c>
      <c r="F786" t="s">
        <v>4297</v>
      </c>
      <c r="G786" s="2">
        <v>2</v>
      </c>
      <c r="H786" s="2" t="str">
        <f>_xlfn.XLOOKUP(E786,'Customer Data'!$A$1:$A$1001,'Customer Data'!$B$1:$B$1001,,0)</f>
        <v>Graeme Whitehead</v>
      </c>
      <c r="I786" s="2" t="str">
        <f>IF(_xlfn.XLOOKUP(E786,'Customer Data'!$A$1:$A$1001,'Customer Data'!$C$1:$C$1001,,0)=0,"",_xlfn.XLOOKUP(E786,'Customer Data'!$A$1:$A$1001,'Customer Data'!$C$1:$C$1001,,0))</f>
        <v>gwhiteheadls@hp.com</v>
      </c>
      <c r="J786" s="2" t="str">
        <f>_xlfn.XLOOKUP(E786,'Customer Data'!$A$1:$A$1001,'Customer Data'!$F$1:$F$1001,,0)</f>
        <v>United States</v>
      </c>
      <c r="K786" t="str">
        <f>INDEX('Product Data'!$A$1:$G$49,MATCH('Order Data'!$F786,'Product Data'!$A$1:$A$49,0),MATCH('Order Data'!K$1,'Product Data'!$A$1:$G$1,0))</f>
        <v>Lib</v>
      </c>
      <c r="L786" t="str">
        <f>INDEX('Product Data'!$A$1:$G$49,MATCH('Order Data'!$F786,'Product Data'!$A$1:$A$49,0),MATCH('Order Data'!L$1,'Product Data'!$A$1:$G$1,0))</f>
        <v>L</v>
      </c>
      <c r="M786" s="4">
        <f>INDEX('Product Data'!$A$1:$G$49,MATCH('Order Data'!$F786,'Product Data'!$A$1:$A$49,0),MATCH('Order Data'!M$1,'Product Data'!$A$1:$G$1,0))</f>
        <v>1</v>
      </c>
      <c r="N786" s="5">
        <f>INDEX('Product Data'!$A$1:$G$49,MATCH('Order Data'!$F786,'Product Data'!$A$1:$A$49,0),MATCH('Order Data'!N$1,'Product Data'!$A$1:$G$1,0))</f>
        <v>15.85</v>
      </c>
      <c r="O786" s="5">
        <f t="shared" si="36"/>
        <v>31.7</v>
      </c>
      <c r="P786" t="str">
        <f t="shared" si="37"/>
        <v>Liberica</v>
      </c>
      <c r="Q786" t="str">
        <f t="shared" si="38"/>
        <v>Light</v>
      </c>
      <c r="R786" t="str">
        <f>_xlfn.XLOOKUP(tbl_orders[[#This Row],[Customer ID]],'Customer Data'!$A$1:$A$1001,'Customer Data'!$H$1:$H$1001,,0)</f>
        <v>No</v>
      </c>
    </row>
    <row r="787" spans="1:18" x14ac:dyDescent="0.2">
      <c r="A787" s="2" t="s">
        <v>3456</v>
      </c>
      <c r="B787" s="2" t="str">
        <f>TEXT(tbl_orders[[#This Row],[Order Date]],"mmm")</f>
        <v>Jun</v>
      </c>
      <c r="C787" s="2" t="str">
        <f>TEXT(tbl_orders[[#This Row],[Order Date]],"yyyy")</f>
        <v>2021</v>
      </c>
      <c r="D787" s="3">
        <v>44362</v>
      </c>
      <c r="E787" s="2" t="s">
        <v>3457</v>
      </c>
      <c r="F787" t="s">
        <v>4295</v>
      </c>
      <c r="G787" s="2">
        <v>1</v>
      </c>
      <c r="H787" s="2" t="str">
        <f>_xlfn.XLOOKUP(E787,'Customer Data'!$A$1:$A$1001,'Customer Data'!$B$1:$B$1001,,0)</f>
        <v>Haslett Jodrelle</v>
      </c>
      <c r="I787" s="2" t="str">
        <f>IF(_xlfn.XLOOKUP(E787,'Customer Data'!$A$1:$A$1001,'Customer Data'!$C$1:$C$1001,,0)=0,"",_xlfn.XLOOKUP(E787,'Customer Data'!$A$1:$A$1001,'Customer Data'!$C$1:$C$1001,,0))</f>
        <v>hjodrellelt@samsung.com</v>
      </c>
      <c r="J787" s="2" t="str">
        <f>_xlfn.XLOOKUP(E787,'Customer Data'!$A$1:$A$1001,'Customer Data'!$F$1:$F$1001,,0)</f>
        <v>Brazil</v>
      </c>
      <c r="K787" t="str">
        <f>INDEX('Product Data'!$A$1:$G$49,MATCH('Order Data'!$F787,'Product Data'!$A$1:$A$49,0),MATCH('Order Data'!K$1,'Product Data'!$A$1:$G$1,0))</f>
        <v>Ara</v>
      </c>
      <c r="L787" t="str">
        <f>INDEX('Product Data'!$A$1:$G$49,MATCH('Order Data'!$F787,'Product Data'!$A$1:$A$49,0),MATCH('Order Data'!L$1,'Product Data'!$A$1:$G$1,0))</f>
        <v>D</v>
      </c>
      <c r="M787" s="4">
        <f>INDEX('Product Data'!$A$1:$G$49,MATCH('Order Data'!$F787,'Product Data'!$A$1:$A$49,0),MATCH('Order Data'!M$1,'Product Data'!$A$1:$G$1,0))</f>
        <v>2.5</v>
      </c>
      <c r="N787" s="5">
        <f>INDEX('Product Data'!$A$1:$G$49,MATCH('Order Data'!$F787,'Product Data'!$A$1:$A$49,0),MATCH('Order Data'!N$1,'Product Data'!$A$1:$G$1,0))</f>
        <v>22.884999999999998</v>
      </c>
      <c r="O787" s="5">
        <f t="shared" si="36"/>
        <v>22.884999999999998</v>
      </c>
      <c r="P787" t="str">
        <f t="shared" si="37"/>
        <v>Arabica</v>
      </c>
      <c r="Q787" t="str">
        <f t="shared" si="38"/>
        <v>Dark</v>
      </c>
      <c r="R787" t="str">
        <f>_xlfn.XLOOKUP(tbl_orders[[#This Row],[Customer ID]],'Customer Data'!$A$1:$A$1001,'Customer Data'!$H$1:$H$1001,,0)</f>
        <v>No</v>
      </c>
    </row>
    <row r="788" spans="1:18" x14ac:dyDescent="0.2">
      <c r="A788" s="2" t="s">
        <v>3460</v>
      </c>
      <c r="B788" s="2" t="str">
        <f>TEXT(tbl_orders[[#This Row],[Order Date]],"mmm")</f>
        <v>Feb</v>
      </c>
      <c r="C788" s="2" t="str">
        <f>TEXT(tbl_orders[[#This Row],[Order Date]],"yyyy")</f>
        <v>2020</v>
      </c>
      <c r="D788" s="3">
        <v>43888</v>
      </c>
      <c r="E788" s="2" t="s">
        <v>3461</v>
      </c>
      <c r="F788" t="s">
        <v>4312</v>
      </c>
      <c r="G788" s="2">
        <v>1</v>
      </c>
      <c r="H788" s="2" t="str">
        <f>_xlfn.XLOOKUP(E788,'Customer Data'!$A$1:$A$1001,'Customer Data'!$B$1:$B$1001,,0)</f>
        <v>Cam Jewster</v>
      </c>
      <c r="I788" s="2" t="str">
        <f>IF(_xlfn.XLOOKUP(E788,'Customer Data'!$A$1:$A$1001,'Customer Data'!$C$1:$C$1001,,0)=0,"",_xlfn.XLOOKUP(E788,'Customer Data'!$A$1:$A$1001,'Customer Data'!$C$1:$C$1001,,0))</f>
        <v>cjewsterlu@moonfruit.com</v>
      </c>
      <c r="J788" s="2" t="str">
        <f>_xlfn.XLOOKUP(E788,'Customer Data'!$A$1:$A$1001,'Customer Data'!$F$1:$F$1001,,0)</f>
        <v>United States</v>
      </c>
      <c r="K788" t="str">
        <f>INDEX('Product Data'!$A$1:$G$49,MATCH('Order Data'!$F788,'Product Data'!$A$1:$A$49,0),MATCH('Order Data'!K$1,'Product Data'!$A$1:$G$1,0))</f>
        <v>Exc</v>
      </c>
      <c r="L788" t="str">
        <f>INDEX('Product Data'!$A$1:$G$49,MATCH('Order Data'!$F788,'Product Data'!$A$1:$A$49,0),MATCH('Order Data'!L$1,'Product Data'!$A$1:$G$1,0))</f>
        <v>D</v>
      </c>
      <c r="M788" s="4">
        <f>INDEX('Product Data'!$A$1:$G$49,MATCH('Order Data'!$F788,'Product Data'!$A$1:$A$49,0),MATCH('Order Data'!M$1,'Product Data'!$A$1:$G$1,0))</f>
        <v>2.5</v>
      </c>
      <c r="N788" s="5">
        <f>INDEX('Product Data'!$A$1:$G$49,MATCH('Order Data'!$F788,'Product Data'!$A$1:$A$49,0),MATCH('Order Data'!N$1,'Product Data'!$A$1:$G$1,0))</f>
        <v>27.945</v>
      </c>
      <c r="O788" s="5">
        <f t="shared" si="36"/>
        <v>27.945</v>
      </c>
      <c r="P788" t="str">
        <f t="shared" si="37"/>
        <v>Excelsa</v>
      </c>
      <c r="Q788" t="str">
        <f t="shared" si="38"/>
        <v>Dark</v>
      </c>
      <c r="R788" t="str">
        <f>_xlfn.XLOOKUP(tbl_orders[[#This Row],[Customer ID]],'Customer Data'!$A$1:$A$1001,'Customer Data'!$H$1:$H$1001,,0)</f>
        <v>Yes</v>
      </c>
    </row>
    <row r="789" spans="1:18" x14ac:dyDescent="0.2">
      <c r="A789" s="2" t="s">
        <v>3464</v>
      </c>
      <c r="B789" s="2" t="str">
        <f>TEXT(tbl_orders[[#This Row],[Order Date]],"mmm")</f>
        <v>Apr</v>
      </c>
      <c r="C789" s="2" t="str">
        <f>TEXT(tbl_orders[[#This Row],[Order Date]],"yyyy")</f>
        <v>2021</v>
      </c>
      <c r="D789" s="3">
        <v>44305</v>
      </c>
      <c r="E789" s="2" t="s">
        <v>3465</v>
      </c>
      <c r="F789" t="s">
        <v>4268</v>
      </c>
      <c r="G789" s="2">
        <v>6</v>
      </c>
      <c r="H789" s="2" t="str">
        <f>_xlfn.XLOOKUP(E789,'Customer Data'!$A$1:$A$1001,'Customer Data'!$B$1:$B$1001,,0)</f>
        <v>Beryl Osborn</v>
      </c>
      <c r="I789" s="2" t="str">
        <f>IF(_xlfn.XLOOKUP(E789,'Customer Data'!$A$1:$A$1001,'Customer Data'!$C$1:$C$1001,,0)=0,"",_xlfn.XLOOKUP(E789,'Customer Data'!$A$1:$A$1001,'Customer Data'!$C$1:$C$1001,,0))</f>
        <v/>
      </c>
      <c r="J789" s="2" t="str">
        <f>_xlfn.XLOOKUP(E789,'Customer Data'!$A$1:$A$1001,'Customer Data'!$F$1:$F$1001,,0)</f>
        <v>China</v>
      </c>
      <c r="K789" t="str">
        <f>INDEX('Product Data'!$A$1:$G$49,MATCH('Order Data'!$F789,'Product Data'!$A$1:$A$49,0),MATCH('Order Data'!K$1,'Product Data'!$A$1:$G$1,0))</f>
        <v>Exc</v>
      </c>
      <c r="L789" t="str">
        <f>INDEX('Product Data'!$A$1:$G$49,MATCH('Order Data'!$F789,'Product Data'!$A$1:$A$49,0),MATCH('Order Data'!L$1,'Product Data'!$A$1:$G$1,0))</f>
        <v>M</v>
      </c>
      <c r="M789" s="4">
        <f>INDEX('Product Data'!$A$1:$G$49,MATCH('Order Data'!$F789,'Product Data'!$A$1:$A$49,0),MATCH('Order Data'!M$1,'Product Data'!$A$1:$G$1,0))</f>
        <v>1</v>
      </c>
      <c r="N789" s="5">
        <f>INDEX('Product Data'!$A$1:$G$49,MATCH('Order Data'!$F789,'Product Data'!$A$1:$A$49,0),MATCH('Order Data'!N$1,'Product Data'!$A$1:$G$1,0))</f>
        <v>13.75</v>
      </c>
      <c r="O789" s="5">
        <f t="shared" si="36"/>
        <v>82.5</v>
      </c>
      <c r="P789" t="str">
        <f t="shared" si="37"/>
        <v>Excelsa</v>
      </c>
      <c r="Q789" t="str">
        <f t="shared" si="38"/>
        <v>Medium</v>
      </c>
      <c r="R789" t="str">
        <f>_xlfn.XLOOKUP(tbl_orders[[#This Row],[Customer ID]],'Customer Data'!$A$1:$A$1001,'Customer Data'!$H$1:$H$1001,,0)</f>
        <v>Yes</v>
      </c>
    </row>
    <row r="790" spans="1:18" x14ac:dyDescent="0.2">
      <c r="A790" s="2" t="s">
        <v>3467</v>
      </c>
      <c r="B790" s="2" t="str">
        <f>TEXT(tbl_orders[[#This Row],[Order Date]],"mmm")</f>
        <v>Jul</v>
      </c>
      <c r="C790" s="2" t="str">
        <f>TEXT(tbl_orders[[#This Row],[Order Date]],"yyyy")</f>
        <v>2022</v>
      </c>
      <c r="D790" s="3">
        <v>44771</v>
      </c>
      <c r="E790" s="2" t="s">
        <v>3468</v>
      </c>
      <c r="F790" t="s">
        <v>4278</v>
      </c>
      <c r="G790" s="2">
        <v>2</v>
      </c>
      <c r="H790" s="2" t="str">
        <f>_xlfn.XLOOKUP(E790,'Customer Data'!$A$1:$A$1001,'Customer Data'!$B$1:$B$1001,,0)</f>
        <v>Kaela Nottram</v>
      </c>
      <c r="I790" s="2" t="str">
        <f>IF(_xlfn.XLOOKUP(E790,'Customer Data'!$A$1:$A$1001,'Customer Data'!$C$1:$C$1001,,0)=0,"",_xlfn.XLOOKUP(E790,'Customer Data'!$A$1:$A$1001,'Customer Data'!$C$1:$C$1001,,0))</f>
        <v>knottramlw@odnoklassniki.ru</v>
      </c>
      <c r="J790" s="2" t="str">
        <f>_xlfn.XLOOKUP(E790,'Customer Data'!$A$1:$A$1001,'Customer Data'!$F$1:$F$1001,,0)</f>
        <v>Brazil</v>
      </c>
      <c r="K790" t="str">
        <f>INDEX('Product Data'!$A$1:$G$49,MATCH('Order Data'!$F790,'Product Data'!$A$1:$A$49,0),MATCH('Order Data'!K$1,'Product Data'!$A$1:$G$1,0))</f>
        <v>Rob</v>
      </c>
      <c r="L790" t="str">
        <f>INDEX('Product Data'!$A$1:$G$49,MATCH('Order Data'!$F790,'Product Data'!$A$1:$A$49,0),MATCH('Order Data'!L$1,'Product Data'!$A$1:$G$1,0))</f>
        <v>M</v>
      </c>
      <c r="M790" s="4">
        <f>INDEX('Product Data'!$A$1:$G$49,MATCH('Order Data'!$F790,'Product Data'!$A$1:$A$49,0),MATCH('Order Data'!M$1,'Product Data'!$A$1:$G$1,0))</f>
        <v>2.5</v>
      </c>
      <c r="N790" s="5">
        <f>INDEX('Product Data'!$A$1:$G$49,MATCH('Order Data'!$F790,'Product Data'!$A$1:$A$49,0),MATCH('Order Data'!N$1,'Product Data'!$A$1:$G$1,0))</f>
        <v>22.884999999999998</v>
      </c>
      <c r="O790" s="5">
        <f t="shared" si="36"/>
        <v>45.769999999999996</v>
      </c>
      <c r="P790" t="str">
        <f t="shared" si="37"/>
        <v>Robusta</v>
      </c>
      <c r="Q790" t="str">
        <f t="shared" si="38"/>
        <v>Medium</v>
      </c>
      <c r="R790" t="str">
        <f>_xlfn.XLOOKUP(tbl_orders[[#This Row],[Customer ID]],'Customer Data'!$A$1:$A$1001,'Customer Data'!$H$1:$H$1001,,0)</f>
        <v>Yes</v>
      </c>
    </row>
    <row r="791" spans="1:18" x14ac:dyDescent="0.2">
      <c r="A791" s="2" t="s">
        <v>3471</v>
      </c>
      <c r="B791" s="2" t="str">
        <f>TEXT(tbl_orders[[#This Row],[Order Date]],"mmm")</f>
        <v>Jan</v>
      </c>
      <c r="C791" s="2" t="str">
        <f>TEXT(tbl_orders[[#This Row],[Order Date]],"yyyy")</f>
        <v>2019</v>
      </c>
      <c r="D791" s="3">
        <v>43485</v>
      </c>
      <c r="E791" s="2" t="s">
        <v>3472</v>
      </c>
      <c r="F791" t="s">
        <v>4267</v>
      </c>
      <c r="G791" s="2">
        <v>6</v>
      </c>
      <c r="H791" s="2" t="str">
        <f>_xlfn.XLOOKUP(E791,'Customer Data'!$A$1:$A$1001,'Customer Data'!$B$1:$B$1001,,0)</f>
        <v>Nobe Buney</v>
      </c>
      <c r="I791" s="2" t="str">
        <f>IF(_xlfn.XLOOKUP(E791,'Customer Data'!$A$1:$A$1001,'Customer Data'!$C$1:$C$1001,,0)=0,"",_xlfn.XLOOKUP(E791,'Customer Data'!$A$1:$A$1001,'Customer Data'!$C$1:$C$1001,,0))</f>
        <v>nbuneylx@jugem.jp</v>
      </c>
      <c r="J791" s="2" t="str">
        <f>_xlfn.XLOOKUP(E791,'Customer Data'!$A$1:$A$1001,'Customer Data'!$F$1:$F$1001,,0)</f>
        <v>United States</v>
      </c>
      <c r="K791" t="str">
        <f>INDEX('Product Data'!$A$1:$G$49,MATCH('Order Data'!$F791,'Product Data'!$A$1:$A$49,0),MATCH('Order Data'!K$1,'Product Data'!$A$1:$G$1,0))</f>
        <v>Ara</v>
      </c>
      <c r="L791" t="str">
        <f>INDEX('Product Data'!$A$1:$G$49,MATCH('Order Data'!$F791,'Product Data'!$A$1:$A$49,0),MATCH('Order Data'!L$1,'Product Data'!$A$1:$G$1,0))</f>
        <v>L</v>
      </c>
      <c r="M791" s="4">
        <f>INDEX('Product Data'!$A$1:$G$49,MATCH('Order Data'!$F791,'Product Data'!$A$1:$A$49,0),MATCH('Order Data'!M$1,'Product Data'!$A$1:$G$1,0))</f>
        <v>1</v>
      </c>
      <c r="N791" s="5">
        <f>INDEX('Product Data'!$A$1:$G$49,MATCH('Order Data'!$F791,'Product Data'!$A$1:$A$49,0),MATCH('Order Data'!N$1,'Product Data'!$A$1:$G$1,0))</f>
        <v>12.95</v>
      </c>
      <c r="O791" s="5">
        <f t="shared" si="36"/>
        <v>77.699999999999989</v>
      </c>
      <c r="P791" t="str">
        <f t="shared" si="37"/>
        <v>Arabica</v>
      </c>
      <c r="Q791" t="str">
        <f t="shared" si="38"/>
        <v>Light</v>
      </c>
      <c r="R791" t="str">
        <f>_xlfn.XLOOKUP(tbl_orders[[#This Row],[Customer ID]],'Customer Data'!$A$1:$A$1001,'Customer Data'!$H$1:$H$1001,,0)</f>
        <v>No</v>
      </c>
    </row>
    <row r="792" spans="1:18" x14ac:dyDescent="0.2">
      <c r="A792" s="2" t="s">
        <v>3475</v>
      </c>
      <c r="B792" s="2" t="str">
        <f>TEXT(tbl_orders[[#This Row],[Order Date]],"mmm")</f>
        <v>Feb</v>
      </c>
      <c r="C792" s="2" t="str">
        <f>TEXT(tbl_orders[[#This Row],[Order Date]],"yyyy")</f>
        <v>2022</v>
      </c>
      <c r="D792" s="3">
        <v>44613</v>
      </c>
      <c r="E792" s="2" t="s">
        <v>3476</v>
      </c>
      <c r="F792" t="s">
        <v>4307</v>
      </c>
      <c r="G792" s="2">
        <v>2</v>
      </c>
      <c r="H792" s="2" t="str">
        <f>_xlfn.XLOOKUP(E792,'Customer Data'!$A$1:$A$1001,'Customer Data'!$B$1:$B$1001,,0)</f>
        <v>Silvan McShea</v>
      </c>
      <c r="I792" s="2" t="str">
        <f>IF(_xlfn.XLOOKUP(E792,'Customer Data'!$A$1:$A$1001,'Customer Data'!$C$1:$C$1001,,0)=0,"",_xlfn.XLOOKUP(E792,'Customer Data'!$A$1:$A$1001,'Customer Data'!$C$1:$C$1001,,0))</f>
        <v>smcshealy@photobucket.com</v>
      </c>
      <c r="J792" s="2" t="str">
        <f>_xlfn.XLOOKUP(E792,'Customer Data'!$A$1:$A$1001,'Customer Data'!$F$1:$F$1001,,0)</f>
        <v>Brazil</v>
      </c>
      <c r="K792" t="str">
        <f>INDEX('Product Data'!$A$1:$G$49,MATCH('Order Data'!$F792,'Product Data'!$A$1:$A$49,0),MATCH('Order Data'!K$1,'Product Data'!$A$1:$G$1,0))</f>
        <v>Ara</v>
      </c>
      <c r="L792" t="str">
        <f>INDEX('Product Data'!$A$1:$G$49,MATCH('Order Data'!$F792,'Product Data'!$A$1:$A$49,0),MATCH('Order Data'!L$1,'Product Data'!$A$1:$G$1,0))</f>
        <v>L</v>
      </c>
      <c r="M792" s="4">
        <f>INDEX('Product Data'!$A$1:$G$49,MATCH('Order Data'!$F792,'Product Data'!$A$1:$A$49,0),MATCH('Order Data'!M$1,'Product Data'!$A$1:$G$1,0))</f>
        <v>0.5</v>
      </c>
      <c r="N792" s="5">
        <f>INDEX('Product Data'!$A$1:$G$49,MATCH('Order Data'!$F792,'Product Data'!$A$1:$A$49,0),MATCH('Order Data'!N$1,'Product Data'!$A$1:$G$1,0))</f>
        <v>7.77</v>
      </c>
      <c r="O792" s="5">
        <f t="shared" si="36"/>
        <v>15.54</v>
      </c>
      <c r="P792" t="str">
        <f t="shared" si="37"/>
        <v>Arabica</v>
      </c>
      <c r="Q792" t="str">
        <f t="shared" si="38"/>
        <v>Light</v>
      </c>
      <c r="R792" t="str">
        <f>_xlfn.XLOOKUP(tbl_orders[[#This Row],[Customer ID]],'Customer Data'!$A$1:$A$1001,'Customer Data'!$H$1:$H$1001,,0)</f>
        <v>No</v>
      </c>
    </row>
    <row r="793" spans="1:18" x14ac:dyDescent="0.2">
      <c r="A793" s="2" t="s">
        <v>3479</v>
      </c>
      <c r="B793" s="2" t="str">
        <f>TEXT(tbl_orders[[#This Row],[Order Date]],"mmm")</f>
        <v>May</v>
      </c>
      <c r="C793" s="2" t="str">
        <f>TEXT(tbl_orders[[#This Row],[Order Date]],"yyyy")</f>
        <v>2020</v>
      </c>
      <c r="D793" s="3">
        <v>43954</v>
      </c>
      <c r="E793" s="2" t="s">
        <v>3480</v>
      </c>
      <c r="F793" t="s">
        <v>4272</v>
      </c>
      <c r="G793" s="2">
        <v>5</v>
      </c>
      <c r="H793" s="2" t="str">
        <f>_xlfn.XLOOKUP(E793,'Customer Data'!$A$1:$A$1001,'Customer Data'!$B$1:$B$1001,,0)</f>
        <v>Karylin Huddart</v>
      </c>
      <c r="I793" s="2" t="str">
        <f>IF(_xlfn.XLOOKUP(E793,'Customer Data'!$A$1:$A$1001,'Customer Data'!$C$1:$C$1001,,0)=0,"",_xlfn.XLOOKUP(E793,'Customer Data'!$A$1:$A$1001,'Customer Data'!$C$1:$C$1001,,0))</f>
        <v>khuddartlz@about.com</v>
      </c>
      <c r="J793" s="2" t="str">
        <f>_xlfn.XLOOKUP(E793,'Customer Data'!$A$1:$A$1001,'Customer Data'!$F$1:$F$1001,,0)</f>
        <v>United States</v>
      </c>
      <c r="K793" t="str">
        <f>INDEX('Product Data'!$A$1:$G$49,MATCH('Order Data'!$F793,'Product Data'!$A$1:$A$49,0),MATCH('Order Data'!K$1,'Product Data'!$A$1:$G$1,0))</f>
        <v>Lib</v>
      </c>
      <c r="L793" t="str">
        <f>INDEX('Product Data'!$A$1:$G$49,MATCH('Order Data'!$F793,'Product Data'!$A$1:$A$49,0),MATCH('Order Data'!L$1,'Product Data'!$A$1:$G$1,0))</f>
        <v>L</v>
      </c>
      <c r="M793" s="4">
        <f>INDEX('Product Data'!$A$1:$G$49,MATCH('Order Data'!$F793,'Product Data'!$A$1:$A$49,0),MATCH('Order Data'!M$1,'Product Data'!$A$1:$G$1,0))</f>
        <v>0.2</v>
      </c>
      <c r="N793" s="5">
        <f>INDEX('Product Data'!$A$1:$G$49,MATCH('Order Data'!$F793,'Product Data'!$A$1:$A$49,0),MATCH('Order Data'!N$1,'Product Data'!$A$1:$G$1,0))</f>
        <v>4.7549999999999999</v>
      </c>
      <c r="O793" s="5">
        <f t="shared" si="36"/>
        <v>23.774999999999999</v>
      </c>
      <c r="P793" t="str">
        <f t="shared" si="37"/>
        <v>Liberica</v>
      </c>
      <c r="Q793" t="str">
        <f t="shared" si="38"/>
        <v>Light</v>
      </c>
      <c r="R793" t="str">
        <f>_xlfn.XLOOKUP(tbl_orders[[#This Row],[Customer ID]],'Customer Data'!$A$1:$A$1001,'Customer Data'!$H$1:$H$1001,,0)</f>
        <v>Yes</v>
      </c>
    </row>
    <row r="794" spans="1:18" x14ac:dyDescent="0.2">
      <c r="A794" s="2" t="s">
        <v>3483</v>
      </c>
      <c r="B794" s="2" t="str">
        <f>TEXT(tbl_orders[[#This Row],[Order Date]],"mmm")</f>
        <v>Mar</v>
      </c>
      <c r="C794" s="2" t="str">
        <f>TEXT(tbl_orders[[#This Row],[Order Date]],"yyyy")</f>
        <v>2019</v>
      </c>
      <c r="D794" s="3">
        <v>43545</v>
      </c>
      <c r="E794" s="2" t="s">
        <v>3484</v>
      </c>
      <c r="F794" t="s">
        <v>4287</v>
      </c>
      <c r="G794" s="2">
        <v>6</v>
      </c>
      <c r="H794" s="2" t="str">
        <f>_xlfn.XLOOKUP(E794,'Customer Data'!$A$1:$A$1001,'Customer Data'!$B$1:$B$1001,,0)</f>
        <v>Jereme Gippes</v>
      </c>
      <c r="I794" s="2" t="str">
        <f>IF(_xlfn.XLOOKUP(E794,'Customer Data'!$A$1:$A$1001,'Customer Data'!$C$1:$C$1001,,0)=0,"",_xlfn.XLOOKUP(E794,'Customer Data'!$A$1:$A$1001,'Customer Data'!$C$1:$C$1001,,0))</f>
        <v>jgippesm0@cloudflare.com</v>
      </c>
      <c r="J794" s="2" t="str">
        <f>_xlfn.XLOOKUP(E794,'Customer Data'!$A$1:$A$1001,'Customer Data'!$F$1:$F$1001,,0)</f>
        <v>China</v>
      </c>
      <c r="K794" t="str">
        <f>INDEX('Product Data'!$A$1:$G$49,MATCH('Order Data'!$F794,'Product Data'!$A$1:$A$49,0),MATCH('Order Data'!K$1,'Product Data'!$A$1:$G$1,0))</f>
        <v>Lib</v>
      </c>
      <c r="L794" t="str">
        <f>INDEX('Product Data'!$A$1:$G$49,MATCH('Order Data'!$F794,'Product Data'!$A$1:$A$49,0),MATCH('Order Data'!L$1,'Product Data'!$A$1:$G$1,0))</f>
        <v>M</v>
      </c>
      <c r="M794" s="4">
        <f>INDEX('Product Data'!$A$1:$G$49,MATCH('Order Data'!$F794,'Product Data'!$A$1:$A$49,0),MATCH('Order Data'!M$1,'Product Data'!$A$1:$G$1,0))</f>
        <v>0.5</v>
      </c>
      <c r="N794" s="5">
        <f>INDEX('Product Data'!$A$1:$G$49,MATCH('Order Data'!$F794,'Product Data'!$A$1:$A$49,0),MATCH('Order Data'!N$1,'Product Data'!$A$1:$G$1,0))</f>
        <v>8.73</v>
      </c>
      <c r="O794" s="5">
        <f t="shared" si="36"/>
        <v>52.38</v>
      </c>
      <c r="P794" t="str">
        <f t="shared" si="37"/>
        <v>Liberica</v>
      </c>
      <c r="Q794" t="str">
        <f t="shared" si="38"/>
        <v>Medium</v>
      </c>
      <c r="R794" t="str">
        <f>_xlfn.XLOOKUP(tbl_orders[[#This Row],[Customer ID]],'Customer Data'!$A$1:$A$1001,'Customer Data'!$H$1:$H$1001,,0)</f>
        <v>Yes</v>
      </c>
    </row>
    <row r="795" spans="1:18" x14ac:dyDescent="0.2">
      <c r="A795" s="2" t="s">
        <v>3487</v>
      </c>
      <c r="B795" s="2" t="str">
        <f>TEXT(tbl_orders[[#This Row],[Order Date]],"mmm")</f>
        <v>Jun</v>
      </c>
      <c r="C795" s="2" t="str">
        <f>TEXT(tbl_orders[[#This Row],[Order Date]],"yyyy")</f>
        <v>2019</v>
      </c>
      <c r="D795" s="3">
        <v>43629</v>
      </c>
      <c r="E795" s="2" t="s">
        <v>3488</v>
      </c>
      <c r="F795" t="s">
        <v>4305</v>
      </c>
      <c r="G795" s="2">
        <v>5</v>
      </c>
      <c r="H795" s="2" t="str">
        <f>_xlfn.XLOOKUP(E795,'Customer Data'!$A$1:$A$1001,'Customer Data'!$B$1:$B$1001,,0)</f>
        <v>Lukas Whittlesee</v>
      </c>
      <c r="I795" s="2" t="str">
        <f>IF(_xlfn.XLOOKUP(E795,'Customer Data'!$A$1:$A$1001,'Customer Data'!$C$1:$C$1001,,0)=0,"",_xlfn.XLOOKUP(E795,'Customer Data'!$A$1:$A$1001,'Customer Data'!$C$1:$C$1001,,0))</f>
        <v>lwhittleseem1@e-recht24.de</v>
      </c>
      <c r="J795" s="2" t="str">
        <f>_xlfn.XLOOKUP(E795,'Customer Data'!$A$1:$A$1001,'Customer Data'!$F$1:$F$1001,,0)</f>
        <v>United States</v>
      </c>
      <c r="K795" t="str">
        <f>INDEX('Product Data'!$A$1:$G$49,MATCH('Order Data'!$F795,'Product Data'!$A$1:$A$49,0),MATCH('Order Data'!K$1,'Product Data'!$A$1:$G$1,0))</f>
        <v>Rob</v>
      </c>
      <c r="L795" t="str">
        <f>INDEX('Product Data'!$A$1:$G$49,MATCH('Order Data'!$F795,'Product Data'!$A$1:$A$49,0),MATCH('Order Data'!L$1,'Product Data'!$A$1:$G$1,0))</f>
        <v>L</v>
      </c>
      <c r="M795" s="4">
        <f>INDEX('Product Data'!$A$1:$G$49,MATCH('Order Data'!$F795,'Product Data'!$A$1:$A$49,0),MATCH('Order Data'!M$1,'Product Data'!$A$1:$G$1,0))</f>
        <v>0.2</v>
      </c>
      <c r="N795" s="5">
        <f>INDEX('Product Data'!$A$1:$G$49,MATCH('Order Data'!$F795,'Product Data'!$A$1:$A$49,0),MATCH('Order Data'!N$1,'Product Data'!$A$1:$G$1,0))</f>
        <v>3.5849999999999995</v>
      </c>
      <c r="O795" s="5">
        <f t="shared" si="36"/>
        <v>17.924999999999997</v>
      </c>
      <c r="P795" t="str">
        <f t="shared" si="37"/>
        <v>Robusta</v>
      </c>
      <c r="Q795" t="str">
        <f t="shared" si="38"/>
        <v>Light</v>
      </c>
      <c r="R795" t="str">
        <f>_xlfn.XLOOKUP(tbl_orders[[#This Row],[Customer ID]],'Customer Data'!$A$1:$A$1001,'Customer Data'!$H$1:$H$1001,,0)</f>
        <v>No</v>
      </c>
    </row>
    <row r="796" spans="1:18" x14ac:dyDescent="0.2">
      <c r="A796" s="2" t="s">
        <v>3491</v>
      </c>
      <c r="B796" s="2" t="str">
        <f>TEXT(tbl_orders[[#This Row],[Order Date]],"mmm")</f>
        <v>Jun</v>
      </c>
      <c r="C796" s="2" t="str">
        <f>TEXT(tbl_orders[[#This Row],[Order Date]],"yyyy")</f>
        <v>2020</v>
      </c>
      <c r="D796" s="3">
        <v>43987</v>
      </c>
      <c r="E796" s="2" t="s">
        <v>3492</v>
      </c>
      <c r="F796" t="s">
        <v>4309</v>
      </c>
      <c r="G796" s="2">
        <v>5</v>
      </c>
      <c r="H796" s="2" t="str">
        <f>_xlfn.XLOOKUP(E796,'Customer Data'!$A$1:$A$1001,'Customer Data'!$B$1:$B$1001,,0)</f>
        <v>Gregorius Trengrove</v>
      </c>
      <c r="I796" s="2" t="str">
        <f>IF(_xlfn.XLOOKUP(E796,'Customer Data'!$A$1:$A$1001,'Customer Data'!$C$1:$C$1001,,0)=0,"",_xlfn.XLOOKUP(E796,'Customer Data'!$A$1:$A$1001,'Customer Data'!$C$1:$C$1001,,0))</f>
        <v>gtrengrovem2@elpais.com</v>
      </c>
      <c r="J796" s="2" t="str">
        <f>_xlfn.XLOOKUP(E796,'Customer Data'!$A$1:$A$1001,'Customer Data'!$F$1:$F$1001,,0)</f>
        <v>United States</v>
      </c>
      <c r="K796" t="str">
        <f>INDEX('Product Data'!$A$1:$G$49,MATCH('Order Data'!$F796,'Product Data'!$A$1:$A$49,0),MATCH('Order Data'!K$1,'Product Data'!$A$1:$G$1,0))</f>
        <v>Ara</v>
      </c>
      <c r="L796" t="str">
        <f>INDEX('Product Data'!$A$1:$G$49,MATCH('Order Data'!$F796,'Product Data'!$A$1:$A$49,0),MATCH('Order Data'!L$1,'Product Data'!$A$1:$G$1,0))</f>
        <v>L</v>
      </c>
      <c r="M796" s="4">
        <f>INDEX('Product Data'!$A$1:$G$49,MATCH('Order Data'!$F796,'Product Data'!$A$1:$A$49,0),MATCH('Order Data'!M$1,'Product Data'!$A$1:$G$1,0))</f>
        <v>2.5</v>
      </c>
      <c r="N796" s="5">
        <f>INDEX('Product Data'!$A$1:$G$49,MATCH('Order Data'!$F796,'Product Data'!$A$1:$A$49,0),MATCH('Order Data'!N$1,'Product Data'!$A$1:$G$1,0))</f>
        <v>29.784999999999997</v>
      </c>
      <c r="O796" s="5">
        <f t="shared" si="36"/>
        <v>148.92499999999998</v>
      </c>
      <c r="P796" t="str">
        <f t="shared" si="37"/>
        <v>Arabica</v>
      </c>
      <c r="Q796" t="str">
        <f t="shared" si="38"/>
        <v>Light</v>
      </c>
      <c r="R796" t="str">
        <f>_xlfn.XLOOKUP(tbl_orders[[#This Row],[Customer ID]],'Customer Data'!$A$1:$A$1001,'Customer Data'!$H$1:$H$1001,,0)</f>
        <v>No</v>
      </c>
    </row>
    <row r="797" spans="1:18" x14ac:dyDescent="0.2">
      <c r="A797" s="2" t="s">
        <v>3495</v>
      </c>
      <c r="B797" s="2" t="str">
        <f>TEXT(tbl_orders[[#This Row],[Order Date]],"mmm")</f>
        <v>Mar</v>
      </c>
      <c r="C797" s="2" t="str">
        <f>TEXT(tbl_orders[[#This Row],[Order Date]],"yyyy")</f>
        <v>2019</v>
      </c>
      <c r="D797" s="3">
        <v>43540</v>
      </c>
      <c r="E797" s="2" t="s">
        <v>3496</v>
      </c>
      <c r="F797" t="s">
        <v>4300</v>
      </c>
      <c r="G797" s="2">
        <v>4</v>
      </c>
      <c r="H797" s="2" t="str">
        <f>_xlfn.XLOOKUP(E797,'Customer Data'!$A$1:$A$1001,'Customer Data'!$B$1:$B$1001,,0)</f>
        <v>Wright Caldero</v>
      </c>
      <c r="I797" s="2" t="str">
        <f>IF(_xlfn.XLOOKUP(E797,'Customer Data'!$A$1:$A$1001,'Customer Data'!$C$1:$C$1001,,0)=0,"",_xlfn.XLOOKUP(E797,'Customer Data'!$A$1:$A$1001,'Customer Data'!$C$1:$C$1001,,0))</f>
        <v>wcalderom3@stumbleupon.com</v>
      </c>
      <c r="J797" s="2" t="str">
        <f>_xlfn.XLOOKUP(E797,'Customer Data'!$A$1:$A$1001,'Customer Data'!$F$1:$F$1001,,0)</f>
        <v>Brazil</v>
      </c>
      <c r="K797" t="str">
        <f>INDEX('Product Data'!$A$1:$G$49,MATCH('Order Data'!$F797,'Product Data'!$A$1:$A$49,0),MATCH('Order Data'!K$1,'Product Data'!$A$1:$G$1,0))</f>
        <v>Rob</v>
      </c>
      <c r="L797" t="str">
        <f>INDEX('Product Data'!$A$1:$G$49,MATCH('Order Data'!$F797,'Product Data'!$A$1:$A$49,0),MATCH('Order Data'!L$1,'Product Data'!$A$1:$G$1,0))</f>
        <v>L</v>
      </c>
      <c r="M797" s="4">
        <f>INDEX('Product Data'!$A$1:$G$49,MATCH('Order Data'!$F797,'Product Data'!$A$1:$A$49,0),MATCH('Order Data'!M$1,'Product Data'!$A$1:$G$1,0))</f>
        <v>0.5</v>
      </c>
      <c r="N797" s="5">
        <f>INDEX('Product Data'!$A$1:$G$49,MATCH('Order Data'!$F797,'Product Data'!$A$1:$A$49,0),MATCH('Order Data'!N$1,'Product Data'!$A$1:$G$1,0))</f>
        <v>7.169999999999999</v>
      </c>
      <c r="O797" s="5">
        <f t="shared" si="36"/>
        <v>28.679999999999996</v>
      </c>
      <c r="P797" t="str">
        <f t="shared" si="37"/>
        <v>Robusta</v>
      </c>
      <c r="Q797" t="str">
        <f t="shared" si="38"/>
        <v>Light</v>
      </c>
      <c r="R797" t="str">
        <f>_xlfn.XLOOKUP(tbl_orders[[#This Row],[Customer ID]],'Customer Data'!$A$1:$A$1001,'Customer Data'!$H$1:$H$1001,,0)</f>
        <v>No</v>
      </c>
    </row>
    <row r="798" spans="1:18" x14ac:dyDescent="0.2">
      <c r="A798" s="2" t="s">
        <v>3499</v>
      </c>
      <c r="B798" s="2" t="str">
        <f>TEXT(tbl_orders[[#This Row],[Order Date]],"mmm")</f>
        <v>Dec</v>
      </c>
      <c r="C798" s="2" t="str">
        <f>TEXT(tbl_orders[[#This Row],[Order Date]],"yyyy")</f>
        <v>2021</v>
      </c>
      <c r="D798" s="3">
        <v>44533</v>
      </c>
      <c r="E798" s="2" t="s">
        <v>3500</v>
      </c>
      <c r="F798" t="s">
        <v>4288</v>
      </c>
      <c r="G798" s="2">
        <v>1</v>
      </c>
      <c r="H798" s="2" t="str">
        <f>_xlfn.XLOOKUP(E798,'Customer Data'!$A$1:$A$1001,'Customer Data'!$B$1:$B$1001,,0)</f>
        <v>Merell Zanazzi</v>
      </c>
      <c r="I798" s="2" t="str">
        <f>IF(_xlfn.XLOOKUP(E798,'Customer Data'!$A$1:$A$1001,'Customer Data'!$C$1:$C$1001,,0)=0,"",_xlfn.XLOOKUP(E798,'Customer Data'!$A$1:$A$1001,'Customer Data'!$C$1:$C$1001,,0))</f>
        <v/>
      </c>
      <c r="J798" s="2" t="str">
        <f>_xlfn.XLOOKUP(E798,'Customer Data'!$A$1:$A$1001,'Customer Data'!$F$1:$F$1001,,0)</f>
        <v>China</v>
      </c>
      <c r="K798" t="str">
        <f>INDEX('Product Data'!$A$1:$G$49,MATCH('Order Data'!$F798,'Product Data'!$A$1:$A$49,0),MATCH('Order Data'!K$1,'Product Data'!$A$1:$G$1,0))</f>
        <v>Lib</v>
      </c>
      <c r="L798" t="str">
        <f>INDEX('Product Data'!$A$1:$G$49,MATCH('Order Data'!$F798,'Product Data'!$A$1:$A$49,0),MATCH('Order Data'!L$1,'Product Data'!$A$1:$G$1,0))</f>
        <v>L</v>
      </c>
      <c r="M798" s="4">
        <f>INDEX('Product Data'!$A$1:$G$49,MATCH('Order Data'!$F798,'Product Data'!$A$1:$A$49,0),MATCH('Order Data'!M$1,'Product Data'!$A$1:$G$1,0))</f>
        <v>0.5</v>
      </c>
      <c r="N798" s="5">
        <f>INDEX('Product Data'!$A$1:$G$49,MATCH('Order Data'!$F798,'Product Data'!$A$1:$A$49,0),MATCH('Order Data'!N$1,'Product Data'!$A$1:$G$1,0))</f>
        <v>9.51</v>
      </c>
      <c r="O798" s="5">
        <f t="shared" si="36"/>
        <v>9.51</v>
      </c>
      <c r="P798" t="str">
        <f t="shared" si="37"/>
        <v>Liberica</v>
      </c>
      <c r="Q798" t="str">
        <f t="shared" si="38"/>
        <v>Light</v>
      </c>
      <c r="R798" t="str">
        <f>_xlfn.XLOOKUP(tbl_orders[[#This Row],[Customer ID]],'Customer Data'!$A$1:$A$1001,'Customer Data'!$H$1:$H$1001,,0)</f>
        <v>No</v>
      </c>
    </row>
    <row r="799" spans="1:18" x14ac:dyDescent="0.2">
      <c r="A799" s="2" t="s">
        <v>3502</v>
      </c>
      <c r="B799" s="2" t="str">
        <f>TEXT(tbl_orders[[#This Row],[Order Date]],"mmm")</f>
        <v>Jul</v>
      </c>
      <c r="C799" s="2" t="str">
        <f>TEXT(tbl_orders[[#This Row],[Order Date]],"yyyy")</f>
        <v>2022</v>
      </c>
      <c r="D799" s="3">
        <v>44751</v>
      </c>
      <c r="E799" s="2" t="s">
        <v>3503</v>
      </c>
      <c r="F799" t="s">
        <v>4307</v>
      </c>
      <c r="G799" s="2">
        <v>2</v>
      </c>
      <c r="H799" s="2" t="str">
        <f>_xlfn.XLOOKUP(E799,'Customer Data'!$A$1:$A$1001,'Customer Data'!$B$1:$B$1001,,0)</f>
        <v>Jed Kennicott</v>
      </c>
      <c r="I799" s="2" t="str">
        <f>IF(_xlfn.XLOOKUP(E799,'Customer Data'!$A$1:$A$1001,'Customer Data'!$C$1:$C$1001,,0)=0,"",_xlfn.XLOOKUP(E799,'Customer Data'!$A$1:$A$1001,'Customer Data'!$C$1:$C$1001,,0))</f>
        <v>jkennicottm5@yahoo.co.jp</v>
      </c>
      <c r="J799" s="2" t="str">
        <f>_xlfn.XLOOKUP(E799,'Customer Data'!$A$1:$A$1001,'Customer Data'!$F$1:$F$1001,,0)</f>
        <v>China</v>
      </c>
      <c r="K799" t="str">
        <f>INDEX('Product Data'!$A$1:$G$49,MATCH('Order Data'!$F799,'Product Data'!$A$1:$A$49,0),MATCH('Order Data'!K$1,'Product Data'!$A$1:$G$1,0))</f>
        <v>Ara</v>
      </c>
      <c r="L799" t="str">
        <f>INDEX('Product Data'!$A$1:$G$49,MATCH('Order Data'!$F799,'Product Data'!$A$1:$A$49,0),MATCH('Order Data'!L$1,'Product Data'!$A$1:$G$1,0))</f>
        <v>L</v>
      </c>
      <c r="M799" s="4">
        <f>INDEX('Product Data'!$A$1:$G$49,MATCH('Order Data'!$F799,'Product Data'!$A$1:$A$49,0),MATCH('Order Data'!M$1,'Product Data'!$A$1:$G$1,0))</f>
        <v>0.5</v>
      </c>
      <c r="N799" s="5">
        <f>INDEX('Product Data'!$A$1:$G$49,MATCH('Order Data'!$F799,'Product Data'!$A$1:$A$49,0),MATCH('Order Data'!N$1,'Product Data'!$A$1:$G$1,0))</f>
        <v>7.77</v>
      </c>
      <c r="O799" s="5">
        <f t="shared" si="36"/>
        <v>15.54</v>
      </c>
      <c r="P799" t="str">
        <f t="shared" si="37"/>
        <v>Arabica</v>
      </c>
      <c r="Q799" t="str">
        <f t="shared" si="38"/>
        <v>Light</v>
      </c>
      <c r="R799" t="str">
        <f>_xlfn.XLOOKUP(tbl_orders[[#This Row],[Customer ID]],'Customer Data'!$A$1:$A$1001,'Customer Data'!$H$1:$H$1001,,0)</f>
        <v>No</v>
      </c>
    </row>
    <row r="800" spans="1:18" x14ac:dyDescent="0.2">
      <c r="A800" s="2" t="s">
        <v>3506</v>
      </c>
      <c r="B800" s="2" t="str">
        <f>TEXT(tbl_orders[[#This Row],[Order Date]],"mmm")</f>
        <v>Apr</v>
      </c>
      <c r="C800" s="2" t="str">
        <f>TEXT(tbl_orders[[#This Row],[Order Date]],"yyyy")</f>
        <v>2020</v>
      </c>
      <c r="D800" s="3">
        <v>43950</v>
      </c>
      <c r="E800" s="2" t="s">
        <v>3507</v>
      </c>
      <c r="F800" t="s">
        <v>4290</v>
      </c>
      <c r="G800" s="2">
        <v>3</v>
      </c>
      <c r="H800" s="2" t="str">
        <f>_xlfn.XLOOKUP(E800,'Customer Data'!$A$1:$A$1001,'Customer Data'!$B$1:$B$1001,,0)</f>
        <v>Guenevere Ruggen</v>
      </c>
      <c r="I800" s="2" t="str">
        <f>IF(_xlfn.XLOOKUP(E800,'Customer Data'!$A$1:$A$1001,'Customer Data'!$C$1:$C$1001,,0)=0,"",_xlfn.XLOOKUP(E800,'Customer Data'!$A$1:$A$1001,'Customer Data'!$C$1:$C$1001,,0))</f>
        <v>gruggenm6@nymag.com</v>
      </c>
      <c r="J800" s="2" t="str">
        <f>_xlfn.XLOOKUP(E800,'Customer Data'!$A$1:$A$1001,'Customer Data'!$F$1:$F$1001,,0)</f>
        <v>United States</v>
      </c>
      <c r="K800" t="str">
        <f>INDEX('Product Data'!$A$1:$G$49,MATCH('Order Data'!$F800,'Product Data'!$A$1:$A$49,0),MATCH('Order Data'!K$1,'Product Data'!$A$1:$G$1,0))</f>
        <v>Rob</v>
      </c>
      <c r="L800" t="str">
        <f>INDEX('Product Data'!$A$1:$G$49,MATCH('Order Data'!$F800,'Product Data'!$A$1:$A$49,0),MATCH('Order Data'!L$1,'Product Data'!$A$1:$G$1,0))</f>
        <v>D</v>
      </c>
      <c r="M800" s="4">
        <f>INDEX('Product Data'!$A$1:$G$49,MATCH('Order Data'!$F800,'Product Data'!$A$1:$A$49,0),MATCH('Order Data'!M$1,'Product Data'!$A$1:$G$1,0))</f>
        <v>0.2</v>
      </c>
      <c r="N800" s="5">
        <f>INDEX('Product Data'!$A$1:$G$49,MATCH('Order Data'!$F800,'Product Data'!$A$1:$A$49,0),MATCH('Order Data'!N$1,'Product Data'!$A$1:$G$1,0))</f>
        <v>2.6849999999999996</v>
      </c>
      <c r="O800" s="5">
        <f t="shared" si="36"/>
        <v>8.0549999999999997</v>
      </c>
      <c r="P800" t="str">
        <f t="shared" si="37"/>
        <v>Robusta</v>
      </c>
      <c r="Q800" t="str">
        <f t="shared" si="38"/>
        <v>Dark</v>
      </c>
      <c r="R800" t="str">
        <f>_xlfn.XLOOKUP(tbl_orders[[#This Row],[Customer ID]],'Customer Data'!$A$1:$A$1001,'Customer Data'!$H$1:$H$1001,,0)</f>
        <v>Yes</v>
      </c>
    </row>
    <row r="801" spans="1:18" x14ac:dyDescent="0.2">
      <c r="A801" s="2" t="s">
        <v>3510</v>
      </c>
      <c r="B801" s="2" t="str">
        <f>TEXT(tbl_orders[[#This Row],[Order Date]],"mmm")</f>
        <v>Jan</v>
      </c>
      <c r="C801" s="2" t="str">
        <f>TEXT(tbl_orders[[#This Row],[Order Date]],"yyyy")</f>
        <v>2022</v>
      </c>
      <c r="D801" s="3">
        <v>44588</v>
      </c>
      <c r="E801" s="2" t="s">
        <v>3511</v>
      </c>
      <c r="F801" t="s">
        <v>4310</v>
      </c>
      <c r="G801" s="2">
        <v>2</v>
      </c>
      <c r="H801" s="2" t="str">
        <f>_xlfn.XLOOKUP(E801,'Customer Data'!$A$1:$A$1001,'Customer Data'!$B$1:$B$1001,,0)</f>
        <v>Gonzales Cicculi</v>
      </c>
      <c r="I801" s="2" t="str">
        <f>IF(_xlfn.XLOOKUP(E801,'Customer Data'!$A$1:$A$1001,'Customer Data'!$C$1:$C$1001,,0)=0,"",_xlfn.XLOOKUP(E801,'Customer Data'!$A$1:$A$1001,'Customer Data'!$C$1:$C$1001,,0))</f>
        <v/>
      </c>
      <c r="J801" s="2" t="str">
        <f>_xlfn.XLOOKUP(E801,'Customer Data'!$A$1:$A$1001,'Customer Data'!$F$1:$F$1001,,0)</f>
        <v>Brazil</v>
      </c>
      <c r="K801" t="str">
        <f>INDEX('Product Data'!$A$1:$G$49,MATCH('Order Data'!$F801,'Product Data'!$A$1:$A$49,0),MATCH('Order Data'!K$1,'Product Data'!$A$1:$G$1,0))</f>
        <v>Exc</v>
      </c>
      <c r="L801" t="str">
        <f>INDEX('Product Data'!$A$1:$G$49,MATCH('Order Data'!$F801,'Product Data'!$A$1:$A$49,0),MATCH('Order Data'!L$1,'Product Data'!$A$1:$G$1,0))</f>
        <v>D</v>
      </c>
      <c r="M801" s="4">
        <f>INDEX('Product Data'!$A$1:$G$49,MATCH('Order Data'!$F801,'Product Data'!$A$1:$A$49,0),MATCH('Order Data'!M$1,'Product Data'!$A$1:$G$1,0))</f>
        <v>1</v>
      </c>
      <c r="N801" s="5">
        <f>INDEX('Product Data'!$A$1:$G$49,MATCH('Order Data'!$F801,'Product Data'!$A$1:$A$49,0),MATCH('Order Data'!N$1,'Product Data'!$A$1:$G$1,0))</f>
        <v>12.15</v>
      </c>
      <c r="O801" s="5">
        <f t="shared" si="36"/>
        <v>24.3</v>
      </c>
      <c r="P801" t="str">
        <f t="shared" si="37"/>
        <v>Excelsa</v>
      </c>
      <c r="Q801" t="str">
        <f t="shared" si="38"/>
        <v>Dark</v>
      </c>
      <c r="R801" t="str">
        <f>_xlfn.XLOOKUP(tbl_orders[[#This Row],[Customer ID]],'Customer Data'!$A$1:$A$1001,'Customer Data'!$H$1:$H$1001,,0)</f>
        <v>Yes</v>
      </c>
    </row>
    <row r="802" spans="1:18" x14ac:dyDescent="0.2">
      <c r="A802" s="2" t="s">
        <v>3513</v>
      </c>
      <c r="B802" s="2" t="str">
        <f>TEXT(tbl_orders[[#This Row],[Order Date]],"mmm")</f>
        <v>Feb</v>
      </c>
      <c r="C802" s="2" t="str">
        <f>TEXT(tbl_orders[[#This Row],[Order Date]],"yyyy")</f>
        <v>2021</v>
      </c>
      <c r="D802" s="3">
        <v>44240</v>
      </c>
      <c r="E802" s="2" t="s">
        <v>3514</v>
      </c>
      <c r="F802" t="s">
        <v>4290</v>
      </c>
      <c r="G802" s="2">
        <v>6</v>
      </c>
      <c r="H802" s="2" t="str">
        <f>_xlfn.XLOOKUP(E802,'Customer Data'!$A$1:$A$1001,'Customer Data'!$B$1:$B$1001,,0)</f>
        <v>Man Fright</v>
      </c>
      <c r="I802" s="2" t="str">
        <f>IF(_xlfn.XLOOKUP(E802,'Customer Data'!$A$1:$A$1001,'Customer Data'!$C$1:$C$1001,,0)=0,"",_xlfn.XLOOKUP(E802,'Customer Data'!$A$1:$A$1001,'Customer Data'!$C$1:$C$1001,,0))</f>
        <v>mfrightm8@harvard.edu</v>
      </c>
      <c r="J802" s="2" t="str">
        <f>_xlfn.XLOOKUP(E802,'Customer Data'!$A$1:$A$1001,'Customer Data'!$F$1:$F$1001,,0)</f>
        <v>China</v>
      </c>
      <c r="K802" t="str">
        <f>INDEX('Product Data'!$A$1:$G$49,MATCH('Order Data'!$F802,'Product Data'!$A$1:$A$49,0),MATCH('Order Data'!K$1,'Product Data'!$A$1:$G$1,0))</f>
        <v>Rob</v>
      </c>
      <c r="L802" t="str">
        <f>INDEX('Product Data'!$A$1:$G$49,MATCH('Order Data'!$F802,'Product Data'!$A$1:$A$49,0),MATCH('Order Data'!L$1,'Product Data'!$A$1:$G$1,0))</f>
        <v>D</v>
      </c>
      <c r="M802" s="4">
        <f>INDEX('Product Data'!$A$1:$G$49,MATCH('Order Data'!$F802,'Product Data'!$A$1:$A$49,0),MATCH('Order Data'!M$1,'Product Data'!$A$1:$G$1,0))</f>
        <v>0.2</v>
      </c>
      <c r="N802" s="5">
        <f>INDEX('Product Data'!$A$1:$G$49,MATCH('Order Data'!$F802,'Product Data'!$A$1:$A$49,0),MATCH('Order Data'!N$1,'Product Data'!$A$1:$G$1,0))</f>
        <v>2.6849999999999996</v>
      </c>
      <c r="O802" s="5">
        <f t="shared" si="36"/>
        <v>16.11</v>
      </c>
      <c r="P802" t="str">
        <f t="shared" si="37"/>
        <v>Robusta</v>
      </c>
      <c r="Q802" t="str">
        <f t="shared" si="38"/>
        <v>Dark</v>
      </c>
      <c r="R802" t="str">
        <f>_xlfn.XLOOKUP(tbl_orders[[#This Row],[Customer ID]],'Customer Data'!$A$1:$A$1001,'Customer Data'!$H$1:$H$1001,,0)</f>
        <v>No</v>
      </c>
    </row>
    <row r="803" spans="1:18" x14ac:dyDescent="0.2">
      <c r="A803" s="2" t="s">
        <v>3517</v>
      </c>
      <c r="B803" s="2" t="str">
        <f>TEXT(tbl_orders[[#This Row],[Order Date]],"mmm")</f>
        <v>Jul</v>
      </c>
      <c r="C803" s="2" t="str">
        <f>TEXT(tbl_orders[[#This Row],[Order Date]],"yyyy")</f>
        <v>2020</v>
      </c>
      <c r="D803" s="3">
        <v>44025</v>
      </c>
      <c r="E803" s="2" t="s">
        <v>3518</v>
      </c>
      <c r="F803" t="s">
        <v>4276</v>
      </c>
      <c r="G803" s="2">
        <v>2</v>
      </c>
      <c r="H803" s="2" t="str">
        <f>_xlfn.XLOOKUP(E803,'Customer Data'!$A$1:$A$1001,'Customer Data'!$B$1:$B$1001,,0)</f>
        <v>Boyce Tarte</v>
      </c>
      <c r="I803" s="2" t="str">
        <f>IF(_xlfn.XLOOKUP(E803,'Customer Data'!$A$1:$A$1001,'Customer Data'!$C$1:$C$1001,,0)=0,"",_xlfn.XLOOKUP(E803,'Customer Data'!$A$1:$A$1001,'Customer Data'!$C$1:$C$1001,,0))</f>
        <v>btartem9@aol.com</v>
      </c>
      <c r="J803" s="2" t="str">
        <f>_xlfn.XLOOKUP(E803,'Customer Data'!$A$1:$A$1001,'Customer Data'!$F$1:$F$1001,,0)</f>
        <v>United States</v>
      </c>
      <c r="K803" t="str">
        <f>INDEX('Product Data'!$A$1:$G$49,MATCH('Order Data'!$F803,'Product Data'!$A$1:$A$49,0),MATCH('Order Data'!K$1,'Product Data'!$A$1:$G$1,0))</f>
        <v>Rob</v>
      </c>
      <c r="L803" t="str">
        <f>INDEX('Product Data'!$A$1:$G$49,MATCH('Order Data'!$F803,'Product Data'!$A$1:$A$49,0),MATCH('Order Data'!L$1,'Product Data'!$A$1:$G$1,0))</f>
        <v>D</v>
      </c>
      <c r="M803" s="4">
        <f>INDEX('Product Data'!$A$1:$G$49,MATCH('Order Data'!$F803,'Product Data'!$A$1:$A$49,0),MATCH('Order Data'!M$1,'Product Data'!$A$1:$G$1,0))</f>
        <v>2.5</v>
      </c>
      <c r="N803" s="5">
        <f>INDEX('Product Data'!$A$1:$G$49,MATCH('Order Data'!$F803,'Product Data'!$A$1:$A$49,0),MATCH('Order Data'!N$1,'Product Data'!$A$1:$G$1,0))</f>
        <v>20.584999999999997</v>
      </c>
      <c r="O803" s="5">
        <f t="shared" si="36"/>
        <v>41.169999999999995</v>
      </c>
      <c r="P803" t="str">
        <f t="shared" si="37"/>
        <v>Robusta</v>
      </c>
      <c r="Q803" t="str">
        <f t="shared" si="38"/>
        <v>Dark</v>
      </c>
      <c r="R803" t="str">
        <f>_xlfn.XLOOKUP(tbl_orders[[#This Row],[Customer ID]],'Customer Data'!$A$1:$A$1001,'Customer Data'!$H$1:$H$1001,,0)</f>
        <v>Yes</v>
      </c>
    </row>
    <row r="804" spans="1:18" x14ac:dyDescent="0.2">
      <c r="A804" s="2" t="s">
        <v>3521</v>
      </c>
      <c r="B804" s="2" t="str">
        <f>TEXT(tbl_orders[[#This Row],[Order Date]],"mmm")</f>
        <v>Mar</v>
      </c>
      <c r="C804" s="2" t="str">
        <f>TEXT(tbl_orders[[#This Row],[Order Date]],"yyyy")</f>
        <v>2020</v>
      </c>
      <c r="D804" s="3">
        <v>43902</v>
      </c>
      <c r="E804" s="2" t="s">
        <v>3522</v>
      </c>
      <c r="F804" t="s">
        <v>4290</v>
      </c>
      <c r="G804" s="2">
        <v>4</v>
      </c>
      <c r="H804" s="2" t="str">
        <f>_xlfn.XLOOKUP(E804,'Customer Data'!$A$1:$A$1001,'Customer Data'!$B$1:$B$1001,,0)</f>
        <v>Caddric Krzysztofiak</v>
      </c>
      <c r="I804" s="2" t="str">
        <f>IF(_xlfn.XLOOKUP(E804,'Customer Data'!$A$1:$A$1001,'Customer Data'!$C$1:$C$1001,,0)=0,"",_xlfn.XLOOKUP(E804,'Customer Data'!$A$1:$A$1001,'Customer Data'!$C$1:$C$1001,,0))</f>
        <v>ckrzysztofiakma@skyrock.com</v>
      </c>
      <c r="J804" s="2" t="str">
        <f>_xlfn.XLOOKUP(E804,'Customer Data'!$A$1:$A$1001,'Customer Data'!$F$1:$F$1001,,0)</f>
        <v>United States</v>
      </c>
      <c r="K804" t="str">
        <f>INDEX('Product Data'!$A$1:$G$49,MATCH('Order Data'!$F804,'Product Data'!$A$1:$A$49,0),MATCH('Order Data'!K$1,'Product Data'!$A$1:$G$1,0))</f>
        <v>Rob</v>
      </c>
      <c r="L804" t="str">
        <f>INDEX('Product Data'!$A$1:$G$49,MATCH('Order Data'!$F804,'Product Data'!$A$1:$A$49,0),MATCH('Order Data'!L$1,'Product Data'!$A$1:$G$1,0))</f>
        <v>D</v>
      </c>
      <c r="M804" s="4">
        <f>INDEX('Product Data'!$A$1:$G$49,MATCH('Order Data'!$F804,'Product Data'!$A$1:$A$49,0),MATCH('Order Data'!M$1,'Product Data'!$A$1:$G$1,0))</f>
        <v>0.2</v>
      </c>
      <c r="N804" s="5">
        <f>INDEX('Product Data'!$A$1:$G$49,MATCH('Order Data'!$F804,'Product Data'!$A$1:$A$49,0),MATCH('Order Data'!N$1,'Product Data'!$A$1:$G$1,0))</f>
        <v>2.6849999999999996</v>
      </c>
      <c r="O804" s="5">
        <f t="shared" si="36"/>
        <v>10.739999999999998</v>
      </c>
      <c r="P804" t="str">
        <f t="shared" si="37"/>
        <v>Robusta</v>
      </c>
      <c r="Q804" t="str">
        <f t="shared" si="38"/>
        <v>Dark</v>
      </c>
      <c r="R804" t="str">
        <f>_xlfn.XLOOKUP(tbl_orders[[#This Row],[Customer ID]],'Customer Data'!$A$1:$A$1001,'Customer Data'!$H$1:$H$1001,,0)</f>
        <v>No</v>
      </c>
    </row>
    <row r="805" spans="1:18" x14ac:dyDescent="0.2">
      <c r="A805" s="2" t="s">
        <v>3525</v>
      </c>
      <c r="B805" s="2" t="str">
        <f>TEXT(tbl_orders[[#This Row],[Order Date]],"mmm")</f>
        <v>May</v>
      </c>
      <c r="C805" s="2" t="str">
        <f>TEXT(tbl_orders[[#This Row],[Order Date]],"yyyy")</f>
        <v>2020</v>
      </c>
      <c r="D805" s="3">
        <v>43955</v>
      </c>
      <c r="E805" s="2" t="s">
        <v>3526</v>
      </c>
      <c r="F805" t="s">
        <v>4293</v>
      </c>
      <c r="G805" s="2">
        <v>4</v>
      </c>
      <c r="H805" s="2" t="str">
        <f>_xlfn.XLOOKUP(E805,'Customer Data'!$A$1:$A$1001,'Customer Data'!$B$1:$B$1001,,0)</f>
        <v>Darn Penquet</v>
      </c>
      <c r="I805" s="2" t="str">
        <f>IF(_xlfn.XLOOKUP(E805,'Customer Data'!$A$1:$A$1001,'Customer Data'!$C$1:$C$1001,,0)=0,"",_xlfn.XLOOKUP(E805,'Customer Data'!$A$1:$A$1001,'Customer Data'!$C$1:$C$1001,,0))</f>
        <v>dpenquetmb@diigo.com</v>
      </c>
      <c r="J805" s="2" t="str">
        <f>_xlfn.XLOOKUP(E805,'Customer Data'!$A$1:$A$1001,'Customer Data'!$F$1:$F$1001,,0)</f>
        <v>Brazil</v>
      </c>
      <c r="K805" t="str">
        <f>INDEX('Product Data'!$A$1:$G$49,MATCH('Order Data'!$F805,'Product Data'!$A$1:$A$49,0),MATCH('Order Data'!K$1,'Product Data'!$A$1:$G$1,0))</f>
        <v>Exc</v>
      </c>
      <c r="L805" t="str">
        <f>INDEX('Product Data'!$A$1:$G$49,MATCH('Order Data'!$F805,'Product Data'!$A$1:$A$49,0),MATCH('Order Data'!L$1,'Product Data'!$A$1:$G$1,0))</f>
        <v>M</v>
      </c>
      <c r="M805" s="4">
        <f>INDEX('Product Data'!$A$1:$G$49,MATCH('Order Data'!$F805,'Product Data'!$A$1:$A$49,0),MATCH('Order Data'!M$1,'Product Data'!$A$1:$G$1,0))</f>
        <v>2.5</v>
      </c>
      <c r="N805" s="5">
        <f>INDEX('Product Data'!$A$1:$G$49,MATCH('Order Data'!$F805,'Product Data'!$A$1:$A$49,0),MATCH('Order Data'!N$1,'Product Data'!$A$1:$G$1,0))</f>
        <v>31.624999999999996</v>
      </c>
      <c r="O805" s="5">
        <f t="shared" si="36"/>
        <v>126.49999999999999</v>
      </c>
      <c r="P805" t="str">
        <f t="shared" si="37"/>
        <v>Excelsa</v>
      </c>
      <c r="Q805" t="str">
        <f t="shared" si="38"/>
        <v>Medium</v>
      </c>
      <c r="R805" t="str">
        <f>_xlfn.XLOOKUP(tbl_orders[[#This Row],[Customer ID]],'Customer Data'!$A$1:$A$1001,'Customer Data'!$H$1:$H$1001,,0)</f>
        <v>No</v>
      </c>
    </row>
    <row r="806" spans="1:18" x14ac:dyDescent="0.2">
      <c r="A806" s="2" t="s">
        <v>3529</v>
      </c>
      <c r="B806" s="2" t="str">
        <f>TEXT(tbl_orders[[#This Row],[Order Date]],"mmm")</f>
        <v>Apr</v>
      </c>
      <c r="C806" s="2" t="str">
        <f>TEXT(tbl_orders[[#This Row],[Order Date]],"yyyy")</f>
        <v>2021</v>
      </c>
      <c r="D806" s="3">
        <v>44289</v>
      </c>
      <c r="E806" s="2" t="s">
        <v>3530</v>
      </c>
      <c r="F806" t="s">
        <v>4306</v>
      </c>
      <c r="G806" s="2">
        <v>2</v>
      </c>
      <c r="H806" s="2" t="str">
        <f>_xlfn.XLOOKUP(E806,'Customer Data'!$A$1:$A$1001,'Customer Data'!$B$1:$B$1001,,0)</f>
        <v>Jammie Cloke</v>
      </c>
      <c r="I806" s="2" t="str">
        <f>IF(_xlfn.XLOOKUP(E806,'Customer Data'!$A$1:$A$1001,'Customer Data'!$C$1:$C$1001,,0)=0,"",_xlfn.XLOOKUP(E806,'Customer Data'!$A$1:$A$1001,'Customer Data'!$C$1:$C$1001,,0))</f>
        <v/>
      </c>
      <c r="J806" s="2" t="str">
        <f>_xlfn.XLOOKUP(E806,'Customer Data'!$A$1:$A$1001,'Customer Data'!$F$1:$F$1001,,0)</f>
        <v>China</v>
      </c>
      <c r="K806" t="str">
        <f>INDEX('Product Data'!$A$1:$G$49,MATCH('Order Data'!$F806,'Product Data'!$A$1:$A$49,0),MATCH('Order Data'!K$1,'Product Data'!$A$1:$G$1,0))</f>
        <v>Rob</v>
      </c>
      <c r="L806" t="str">
        <f>INDEX('Product Data'!$A$1:$G$49,MATCH('Order Data'!$F806,'Product Data'!$A$1:$A$49,0),MATCH('Order Data'!L$1,'Product Data'!$A$1:$G$1,0))</f>
        <v>L</v>
      </c>
      <c r="M806" s="4">
        <f>INDEX('Product Data'!$A$1:$G$49,MATCH('Order Data'!$F806,'Product Data'!$A$1:$A$49,0),MATCH('Order Data'!M$1,'Product Data'!$A$1:$G$1,0))</f>
        <v>1</v>
      </c>
      <c r="N806" s="5">
        <f>INDEX('Product Data'!$A$1:$G$49,MATCH('Order Data'!$F806,'Product Data'!$A$1:$A$49,0),MATCH('Order Data'!N$1,'Product Data'!$A$1:$G$1,0))</f>
        <v>11.95</v>
      </c>
      <c r="O806" s="5">
        <f t="shared" si="36"/>
        <v>23.9</v>
      </c>
      <c r="P806" t="str">
        <f t="shared" si="37"/>
        <v>Robusta</v>
      </c>
      <c r="Q806" t="str">
        <f t="shared" si="38"/>
        <v>Light</v>
      </c>
      <c r="R806" t="str">
        <f>_xlfn.XLOOKUP(tbl_orders[[#This Row],[Customer ID]],'Customer Data'!$A$1:$A$1001,'Customer Data'!$H$1:$H$1001,,0)</f>
        <v>No</v>
      </c>
    </row>
    <row r="807" spans="1:18" x14ac:dyDescent="0.2">
      <c r="A807" s="2" t="s">
        <v>3532</v>
      </c>
      <c r="B807" s="2" t="str">
        <f>TEXT(tbl_orders[[#This Row],[Order Date]],"mmm")</f>
        <v>Jun</v>
      </c>
      <c r="C807" s="2" t="str">
        <f>TEXT(tbl_orders[[#This Row],[Order Date]],"yyyy")</f>
        <v>2022</v>
      </c>
      <c r="D807" s="3">
        <v>44713</v>
      </c>
      <c r="E807" s="2" t="s">
        <v>3533</v>
      </c>
      <c r="F807" t="s">
        <v>4273</v>
      </c>
      <c r="G807" s="2">
        <v>2</v>
      </c>
      <c r="H807" s="2" t="str">
        <f>_xlfn.XLOOKUP(E807,'Customer Data'!$A$1:$A$1001,'Customer Data'!$B$1:$B$1001,,0)</f>
        <v>Chester Clowton</v>
      </c>
      <c r="I807" s="2" t="str">
        <f>IF(_xlfn.XLOOKUP(E807,'Customer Data'!$A$1:$A$1001,'Customer Data'!$C$1:$C$1001,,0)=0,"",_xlfn.XLOOKUP(E807,'Customer Data'!$A$1:$A$1001,'Customer Data'!$C$1:$C$1001,,0))</f>
        <v/>
      </c>
      <c r="J807" s="2" t="str">
        <f>_xlfn.XLOOKUP(E807,'Customer Data'!$A$1:$A$1001,'Customer Data'!$F$1:$F$1001,,0)</f>
        <v>United States</v>
      </c>
      <c r="K807" t="str">
        <f>INDEX('Product Data'!$A$1:$G$49,MATCH('Order Data'!$F807,'Product Data'!$A$1:$A$49,0),MATCH('Order Data'!K$1,'Product Data'!$A$1:$G$1,0))</f>
        <v>Rob</v>
      </c>
      <c r="L807" t="str">
        <f>INDEX('Product Data'!$A$1:$G$49,MATCH('Order Data'!$F807,'Product Data'!$A$1:$A$49,0),MATCH('Order Data'!L$1,'Product Data'!$A$1:$G$1,0))</f>
        <v>M</v>
      </c>
      <c r="M807" s="4">
        <f>INDEX('Product Data'!$A$1:$G$49,MATCH('Order Data'!$F807,'Product Data'!$A$1:$A$49,0),MATCH('Order Data'!M$1,'Product Data'!$A$1:$G$1,0))</f>
        <v>0.5</v>
      </c>
      <c r="N807" s="5">
        <f>INDEX('Product Data'!$A$1:$G$49,MATCH('Order Data'!$F807,'Product Data'!$A$1:$A$49,0),MATCH('Order Data'!N$1,'Product Data'!$A$1:$G$1,0))</f>
        <v>5.97</v>
      </c>
      <c r="O807" s="5">
        <f t="shared" si="36"/>
        <v>11.94</v>
      </c>
      <c r="P807" t="str">
        <f t="shared" si="37"/>
        <v>Robusta</v>
      </c>
      <c r="Q807" t="str">
        <f t="shared" si="38"/>
        <v>Medium</v>
      </c>
      <c r="R807" t="str">
        <f>_xlfn.XLOOKUP(tbl_orders[[#This Row],[Customer ID]],'Customer Data'!$A$1:$A$1001,'Customer Data'!$H$1:$H$1001,,0)</f>
        <v>No</v>
      </c>
    </row>
    <row r="808" spans="1:18" x14ac:dyDescent="0.2">
      <c r="A808" s="2" t="s">
        <v>3536</v>
      </c>
      <c r="B808" s="2" t="str">
        <f>TEXT(tbl_orders[[#This Row],[Order Date]],"mmm")</f>
        <v>Feb</v>
      </c>
      <c r="C808" s="2" t="str">
        <f>TEXT(tbl_orders[[#This Row],[Order Date]],"yyyy")</f>
        <v>2021</v>
      </c>
      <c r="D808" s="3">
        <v>44241</v>
      </c>
      <c r="E808" s="2" t="s">
        <v>3537</v>
      </c>
      <c r="F808" t="s">
        <v>4277</v>
      </c>
      <c r="G808" s="2">
        <v>2</v>
      </c>
      <c r="H808" s="2" t="str">
        <f>_xlfn.XLOOKUP(E808,'Customer Data'!$A$1:$A$1001,'Customer Data'!$B$1:$B$1001,,0)</f>
        <v>Kathleen Diable</v>
      </c>
      <c r="I808" s="2" t="str">
        <f>IF(_xlfn.XLOOKUP(E808,'Customer Data'!$A$1:$A$1001,'Customer Data'!$C$1:$C$1001,,0)=0,"",_xlfn.XLOOKUP(E808,'Customer Data'!$A$1:$A$1001,'Customer Data'!$C$1:$C$1001,,0))</f>
        <v/>
      </c>
      <c r="J808" s="2" t="str">
        <f>_xlfn.XLOOKUP(E808,'Customer Data'!$A$1:$A$1001,'Customer Data'!$F$1:$F$1001,,0)</f>
        <v>China</v>
      </c>
      <c r="K808" t="str">
        <f>INDEX('Product Data'!$A$1:$G$49,MATCH('Order Data'!$F808,'Product Data'!$A$1:$A$49,0),MATCH('Order Data'!K$1,'Product Data'!$A$1:$G$1,0))</f>
        <v>Lib</v>
      </c>
      <c r="L808" t="str">
        <f>INDEX('Product Data'!$A$1:$G$49,MATCH('Order Data'!$F808,'Product Data'!$A$1:$A$49,0),MATCH('Order Data'!L$1,'Product Data'!$A$1:$G$1,0))</f>
        <v>D</v>
      </c>
      <c r="M808" s="4">
        <f>INDEX('Product Data'!$A$1:$G$49,MATCH('Order Data'!$F808,'Product Data'!$A$1:$A$49,0),MATCH('Order Data'!M$1,'Product Data'!$A$1:$G$1,0))</f>
        <v>0.2</v>
      </c>
      <c r="N808" s="5">
        <f>INDEX('Product Data'!$A$1:$G$49,MATCH('Order Data'!$F808,'Product Data'!$A$1:$A$49,0),MATCH('Order Data'!N$1,'Product Data'!$A$1:$G$1,0))</f>
        <v>3.8849999999999998</v>
      </c>
      <c r="O808" s="5">
        <f t="shared" si="36"/>
        <v>7.77</v>
      </c>
      <c r="P808" t="str">
        <f t="shared" si="37"/>
        <v>Liberica</v>
      </c>
      <c r="Q808" t="str">
        <f t="shared" si="38"/>
        <v>Dark</v>
      </c>
      <c r="R808" t="str">
        <f>_xlfn.XLOOKUP(tbl_orders[[#This Row],[Customer ID]],'Customer Data'!$A$1:$A$1001,'Customer Data'!$H$1:$H$1001,,0)</f>
        <v>Yes</v>
      </c>
    </row>
    <row r="809" spans="1:18" x14ac:dyDescent="0.2">
      <c r="A809" s="2" t="s">
        <v>3539</v>
      </c>
      <c r="B809" s="2" t="str">
        <f>TEXT(tbl_orders[[#This Row],[Order Date]],"mmm")</f>
        <v>Dec</v>
      </c>
      <c r="C809" s="2" t="str">
        <f>TEXT(tbl_orders[[#This Row],[Order Date]],"yyyy")</f>
        <v>2021</v>
      </c>
      <c r="D809" s="3">
        <v>44543</v>
      </c>
      <c r="E809" s="2" t="s">
        <v>3540</v>
      </c>
      <c r="F809" t="s">
        <v>4296</v>
      </c>
      <c r="G809" s="2">
        <v>3</v>
      </c>
      <c r="H809" s="2" t="str">
        <f>_xlfn.XLOOKUP(E809,'Customer Data'!$A$1:$A$1001,'Customer Data'!$B$1:$B$1001,,0)</f>
        <v>Koren Ferretti</v>
      </c>
      <c r="I809" s="2" t="str">
        <f>IF(_xlfn.XLOOKUP(E809,'Customer Data'!$A$1:$A$1001,'Customer Data'!$C$1:$C$1001,,0)=0,"",_xlfn.XLOOKUP(E809,'Customer Data'!$A$1:$A$1001,'Customer Data'!$C$1:$C$1001,,0))</f>
        <v>kferrettimf@huffingtonpost.com</v>
      </c>
      <c r="J809" s="2" t="str">
        <f>_xlfn.XLOOKUP(E809,'Customer Data'!$A$1:$A$1001,'Customer Data'!$F$1:$F$1001,,0)</f>
        <v>Brazil</v>
      </c>
      <c r="K809" t="str">
        <f>INDEX('Product Data'!$A$1:$G$49,MATCH('Order Data'!$F809,'Product Data'!$A$1:$A$49,0),MATCH('Order Data'!K$1,'Product Data'!$A$1:$G$1,0))</f>
        <v>Lib</v>
      </c>
      <c r="L809" t="str">
        <f>INDEX('Product Data'!$A$1:$G$49,MATCH('Order Data'!$F809,'Product Data'!$A$1:$A$49,0),MATCH('Order Data'!L$1,'Product Data'!$A$1:$G$1,0))</f>
        <v>D</v>
      </c>
      <c r="M809" s="4">
        <f>INDEX('Product Data'!$A$1:$G$49,MATCH('Order Data'!$F809,'Product Data'!$A$1:$A$49,0),MATCH('Order Data'!M$1,'Product Data'!$A$1:$G$1,0))</f>
        <v>0.5</v>
      </c>
      <c r="N809" s="5">
        <f>INDEX('Product Data'!$A$1:$G$49,MATCH('Order Data'!$F809,'Product Data'!$A$1:$A$49,0),MATCH('Order Data'!N$1,'Product Data'!$A$1:$G$1,0))</f>
        <v>7.77</v>
      </c>
      <c r="O809" s="5">
        <f t="shared" si="36"/>
        <v>23.31</v>
      </c>
      <c r="P809" t="str">
        <f t="shared" si="37"/>
        <v>Liberica</v>
      </c>
      <c r="Q809" t="str">
        <f t="shared" si="38"/>
        <v>Dark</v>
      </c>
      <c r="R809" t="str">
        <f>_xlfn.XLOOKUP(tbl_orders[[#This Row],[Customer ID]],'Customer Data'!$A$1:$A$1001,'Customer Data'!$H$1:$H$1001,,0)</f>
        <v>No</v>
      </c>
    </row>
    <row r="810" spans="1:18" x14ac:dyDescent="0.2">
      <c r="A810" s="2" t="s">
        <v>3543</v>
      </c>
      <c r="B810" s="2" t="str">
        <f>TEXT(tbl_orders[[#This Row],[Order Date]],"mmm")</f>
        <v>Feb</v>
      </c>
      <c r="C810" s="2" t="str">
        <f>TEXT(tbl_orders[[#This Row],[Order Date]],"yyyy")</f>
        <v>2020</v>
      </c>
      <c r="D810" s="3">
        <v>43868</v>
      </c>
      <c r="E810" s="2" t="s">
        <v>3582</v>
      </c>
      <c r="F810" t="s">
        <v>4269</v>
      </c>
      <c r="G810" s="2">
        <v>5</v>
      </c>
      <c r="H810" s="2" t="str">
        <f>_xlfn.XLOOKUP(E810,'Customer Data'!$A$1:$A$1001,'Customer Data'!$B$1:$B$1001,,0)</f>
        <v>Allis Wilmore</v>
      </c>
      <c r="I810" s="2" t="str">
        <f>IF(_xlfn.XLOOKUP(E810,'Customer Data'!$A$1:$A$1001,'Customer Data'!$C$1:$C$1001,,0)=0,"",_xlfn.XLOOKUP(E810,'Customer Data'!$A$1:$A$1001,'Customer Data'!$C$1:$C$1001,,0))</f>
        <v/>
      </c>
      <c r="J810" s="2" t="str">
        <f>_xlfn.XLOOKUP(E810,'Customer Data'!$A$1:$A$1001,'Customer Data'!$F$1:$F$1001,,0)</f>
        <v>China</v>
      </c>
      <c r="K810" t="str">
        <f>INDEX('Product Data'!$A$1:$G$49,MATCH('Order Data'!$F810,'Product Data'!$A$1:$A$49,0),MATCH('Order Data'!K$1,'Product Data'!$A$1:$G$1,0))</f>
        <v>Rob</v>
      </c>
      <c r="L810" t="str">
        <f>INDEX('Product Data'!$A$1:$G$49,MATCH('Order Data'!$F810,'Product Data'!$A$1:$A$49,0),MATCH('Order Data'!L$1,'Product Data'!$A$1:$G$1,0))</f>
        <v>L</v>
      </c>
      <c r="M810" s="4">
        <f>INDEX('Product Data'!$A$1:$G$49,MATCH('Order Data'!$F810,'Product Data'!$A$1:$A$49,0),MATCH('Order Data'!M$1,'Product Data'!$A$1:$G$1,0))</f>
        <v>2.5</v>
      </c>
      <c r="N810" s="5">
        <f>INDEX('Product Data'!$A$1:$G$49,MATCH('Order Data'!$F810,'Product Data'!$A$1:$A$49,0),MATCH('Order Data'!N$1,'Product Data'!$A$1:$G$1,0))</f>
        <v>27.484999999999996</v>
      </c>
      <c r="O810" s="5">
        <f t="shared" si="36"/>
        <v>137.42499999999998</v>
      </c>
      <c r="P810" t="str">
        <f t="shared" si="37"/>
        <v>Robusta</v>
      </c>
      <c r="Q810" t="str">
        <f t="shared" si="38"/>
        <v>Light</v>
      </c>
      <c r="R810" t="str">
        <f>_xlfn.XLOOKUP(tbl_orders[[#This Row],[Customer ID]],'Customer Data'!$A$1:$A$1001,'Customer Data'!$H$1:$H$1001,,0)</f>
        <v>No</v>
      </c>
    </row>
    <row r="811" spans="1:18" x14ac:dyDescent="0.2">
      <c r="A811" s="2" t="s">
        <v>3547</v>
      </c>
      <c r="B811" s="2" t="str">
        <f>TEXT(tbl_orders[[#This Row],[Order Date]],"mmm")</f>
        <v>Feb</v>
      </c>
      <c r="C811" s="2" t="str">
        <f>TEXT(tbl_orders[[#This Row],[Order Date]],"yyyy")</f>
        <v>2021</v>
      </c>
      <c r="D811" s="3">
        <v>44235</v>
      </c>
      <c r="E811" s="2" t="s">
        <v>3548</v>
      </c>
      <c r="F811" t="s">
        <v>4290</v>
      </c>
      <c r="G811" s="2">
        <v>3</v>
      </c>
      <c r="H811" s="2" t="str">
        <f>_xlfn.XLOOKUP(E811,'Customer Data'!$A$1:$A$1001,'Customer Data'!$B$1:$B$1001,,0)</f>
        <v>Chaddie Bennie</v>
      </c>
      <c r="I811" s="2" t="str">
        <f>IF(_xlfn.XLOOKUP(E811,'Customer Data'!$A$1:$A$1001,'Customer Data'!$C$1:$C$1001,,0)=0,"",_xlfn.XLOOKUP(E811,'Customer Data'!$A$1:$A$1001,'Customer Data'!$C$1:$C$1001,,0))</f>
        <v/>
      </c>
      <c r="J811" s="2" t="str">
        <f>_xlfn.XLOOKUP(E811,'Customer Data'!$A$1:$A$1001,'Customer Data'!$F$1:$F$1001,,0)</f>
        <v>China</v>
      </c>
      <c r="K811" t="str">
        <f>INDEX('Product Data'!$A$1:$G$49,MATCH('Order Data'!$F811,'Product Data'!$A$1:$A$49,0),MATCH('Order Data'!K$1,'Product Data'!$A$1:$G$1,0))</f>
        <v>Rob</v>
      </c>
      <c r="L811" t="str">
        <f>INDEX('Product Data'!$A$1:$G$49,MATCH('Order Data'!$F811,'Product Data'!$A$1:$A$49,0),MATCH('Order Data'!L$1,'Product Data'!$A$1:$G$1,0))</f>
        <v>D</v>
      </c>
      <c r="M811" s="4">
        <f>INDEX('Product Data'!$A$1:$G$49,MATCH('Order Data'!$F811,'Product Data'!$A$1:$A$49,0),MATCH('Order Data'!M$1,'Product Data'!$A$1:$G$1,0))</f>
        <v>0.2</v>
      </c>
      <c r="N811" s="5">
        <f>INDEX('Product Data'!$A$1:$G$49,MATCH('Order Data'!$F811,'Product Data'!$A$1:$A$49,0),MATCH('Order Data'!N$1,'Product Data'!$A$1:$G$1,0))</f>
        <v>2.6849999999999996</v>
      </c>
      <c r="O811" s="5">
        <f t="shared" si="36"/>
        <v>8.0549999999999997</v>
      </c>
      <c r="P811" t="str">
        <f t="shared" si="37"/>
        <v>Robusta</v>
      </c>
      <c r="Q811" t="str">
        <f t="shared" si="38"/>
        <v>Dark</v>
      </c>
      <c r="R811" t="str">
        <f>_xlfn.XLOOKUP(tbl_orders[[#This Row],[Customer ID]],'Customer Data'!$A$1:$A$1001,'Customer Data'!$H$1:$H$1001,,0)</f>
        <v>Yes</v>
      </c>
    </row>
    <row r="812" spans="1:18" x14ac:dyDescent="0.2">
      <c r="A812" s="2" t="s">
        <v>3550</v>
      </c>
      <c r="B812" s="2" t="str">
        <f>TEXT(tbl_orders[[#This Row],[Order Date]],"mmm")</f>
        <v>Aug</v>
      </c>
      <c r="C812" s="2" t="str">
        <f>TEXT(tbl_orders[[#This Row],[Order Date]],"yyyy")</f>
        <v>2020</v>
      </c>
      <c r="D812" s="3">
        <v>44054</v>
      </c>
      <c r="E812" s="2" t="s">
        <v>3551</v>
      </c>
      <c r="F812" t="s">
        <v>4288</v>
      </c>
      <c r="G812" s="2">
        <v>3</v>
      </c>
      <c r="H812" s="2" t="str">
        <f>_xlfn.XLOOKUP(E812,'Customer Data'!$A$1:$A$1001,'Customer Data'!$B$1:$B$1001,,0)</f>
        <v>Alberta Balsdone</v>
      </c>
      <c r="I812" s="2" t="str">
        <f>IF(_xlfn.XLOOKUP(E812,'Customer Data'!$A$1:$A$1001,'Customer Data'!$C$1:$C$1001,,0)=0,"",_xlfn.XLOOKUP(E812,'Customer Data'!$A$1:$A$1001,'Customer Data'!$C$1:$C$1001,,0))</f>
        <v>abalsdonemi@toplist.cz</v>
      </c>
      <c r="J812" s="2" t="str">
        <f>_xlfn.XLOOKUP(E812,'Customer Data'!$A$1:$A$1001,'Customer Data'!$F$1:$F$1001,,0)</f>
        <v>China</v>
      </c>
      <c r="K812" t="str">
        <f>INDEX('Product Data'!$A$1:$G$49,MATCH('Order Data'!$F812,'Product Data'!$A$1:$A$49,0),MATCH('Order Data'!K$1,'Product Data'!$A$1:$G$1,0))</f>
        <v>Lib</v>
      </c>
      <c r="L812" t="str">
        <f>INDEX('Product Data'!$A$1:$G$49,MATCH('Order Data'!$F812,'Product Data'!$A$1:$A$49,0),MATCH('Order Data'!L$1,'Product Data'!$A$1:$G$1,0))</f>
        <v>L</v>
      </c>
      <c r="M812" s="4">
        <f>INDEX('Product Data'!$A$1:$G$49,MATCH('Order Data'!$F812,'Product Data'!$A$1:$A$49,0),MATCH('Order Data'!M$1,'Product Data'!$A$1:$G$1,0))</f>
        <v>0.5</v>
      </c>
      <c r="N812" s="5">
        <f>INDEX('Product Data'!$A$1:$G$49,MATCH('Order Data'!$F812,'Product Data'!$A$1:$A$49,0),MATCH('Order Data'!N$1,'Product Data'!$A$1:$G$1,0))</f>
        <v>9.51</v>
      </c>
      <c r="O812" s="5">
        <f t="shared" si="36"/>
        <v>28.53</v>
      </c>
      <c r="P812" t="str">
        <f t="shared" si="37"/>
        <v>Liberica</v>
      </c>
      <c r="Q812" t="str">
        <f t="shared" si="38"/>
        <v>Light</v>
      </c>
      <c r="R812" t="str">
        <f>_xlfn.XLOOKUP(tbl_orders[[#This Row],[Customer ID]],'Customer Data'!$A$1:$A$1001,'Customer Data'!$H$1:$H$1001,,0)</f>
        <v>No</v>
      </c>
    </row>
    <row r="813" spans="1:18" x14ac:dyDescent="0.2">
      <c r="A813" s="2" t="s">
        <v>3554</v>
      </c>
      <c r="B813" s="2" t="str">
        <f>TEXT(tbl_orders[[#This Row],[Order Date]],"mmm")</f>
        <v>Oct</v>
      </c>
      <c r="C813" s="2" t="str">
        <f>TEXT(tbl_orders[[#This Row],[Order Date]],"yyyy")</f>
        <v>2020</v>
      </c>
      <c r="D813" s="3">
        <v>44114</v>
      </c>
      <c r="E813" s="2" t="s">
        <v>3555</v>
      </c>
      <c r="F813" t="s">
        <v>4282</v>
      </c>
      <c r="G813" s="2">
        <v>6</v>
      </c>
      <c r="H813" s="2" t="str">
        <f>_xlfn.XLOOKUP(E813,'Customer Data'!$A$1:$A$1001,'Customer Data'!$B$1:$B$1001,,0)</f>
        <v>Brice Romera</v>
      </c>
      <c r="I813" s="2" t="str">
        <f>IF(_xlfn.XLOOKUP(E813,'Customer Data'!$A$1:$A$1001,'Customer Data'!$C$1:$C$1001,,0)=0,"",_xlfn.XLOOKUP(E813,'Customer Data'!$A$1:$A$1001,'Customer Data'!$C$1:$C$1001,,0))</f>
        <v>bromeramj@list-manage.com</v>
      </c>
      <c r="J813" s="2" t="str">
        <f>_xlfn.XLOOKUP(E813,'Customer Data'!$A$1:$A$1001,'Customer Data'!$F$1:$F$1001,,0)</f>
        <v>Brazil</v>
      </c>
      <c r="K813" t="str">
        <f>INDEX('Product Data'!$A$1:$G$49,MATCH('Order Data'!$F813,'Product Data'!$A$1:$A$49,0),MATCH('Order Data'!K$1,'Product Data'!$A$1:$G$1,0))</f>
        <v>Ara</v>
      </c>
      <c r="L813" t="str">
        <f>INDEX('Product Data'!$A$1:$G$49,MATCH('Order Data'!$F813,'Product Data'!$A$1:$A$49,0),MATCH('Order Data'!L$1,'Product Data'!$A$1:$G$1,0))</f>
        <v>M</v>
      </c>
      <c r="M813" s="4">
        <f>INDEX('Product Data'!$A$1:$G$49,MATCH('Order Data'!$F813,'Product Data'!$A$1:$A$49,0),MATCH('Order Data'!M$1,'Product Data'!$A$1:$G$1,0))</f>
        <v>1</v>
      </c>
      <c r="N813" s="5">
        <f>INDEX('Product Data'!$A$1:$G$49,MATCH('Order Data'!$F813,'Product Data'!$A$1:$A$49,0),MATCH('Order Data'!N$1,'Product Data'!$A$1:$G$1,0))</f>
        <v>11.25</v>
      </c>
      <c r="O813" s="5">
        <f t="shared" si="36"/>
        <v>67.5</v>
      </c>
      <c r="P813" t="str">
        <f t="shared" si="37"/>
        <v>Arabica</v>
      </c>
      <c r="Q813" t="str">
        <f t="shared" si="38"/>
        <v>Medium</v>
      </c>
      <c r="R813" t="str">
        <f>_xlfn.XLOOKUP(tbl_orders[[#This Row],[Customer ID]],'Customer Data'!$A$1:$A$1001,'Customer Data'!$H$1:$H$1001,,0)</f>
        <v>Yes</v>
      </c>
    </row>
    <row r="814" spans="1:18" x14ac:dyDescent="0.2">
      <c r="A814" s="2" t="s">
        <v>3554</v>
      </c>
      <c r="B814" s="2" t="str">
        <f>TEXT(tbl_orders[[#This Row],[Order Date]],"mmm")</f>
        <v>Oct</v>
      </c>
      <c r="C814" s="2" t="str">
        <f>TEXT(tbl_orders[[#This Row],[Order Date]],"yyyy")</f>
        <v>2020</v>
      </c>
      <c r="D814" s="3">
        <v>44114</v>
      </c>
      <c r="E814" s="2" t="s">
        <v>3555</v>
      </c>
      <c r="F814" t="s">
        <v>4292</v>
      </c>
      <c r="G814" s="2">
        <v>6</v>
      </c>
      <c r="H814" s="2" t="str">
        <f>_xlfn.XLOOKUP(E814,'Customer Data'!$A$1:$A$1001,'Customer Data'!$B$1:$B$1001,,0)</f>
        <v>Brice Romera</v>
      </c>
      <c r="I814" s="2" t="str">
        <f>IF(_xlfn.XLOOKUP(E814,'Customer Data'!$A$1:$A$1001,'Customer Data'!$C$1:$C$1001,,0)=0,"",_xlfn.XLOOKUP(E814,'Customer Data'!$A$1:$A$1001,'Customer Data'!$C$1:$C$1001,,0))</f>
        <v>bromeramj@list-manage.com</v>
      </c>
      <c r="J814" s="2" t="str">
        <f>_xlfn.XLOOKUP(E814,'Customer Data'!$A$1:$A$1001,'Customer Data'!$F$1:$F$1001,,0)</f>
        <v>Brazil</v>
      </c>
      <c r="K814" t="str">
        <f>INDEX('Product Data'!$A$1:$G$49,MATCH('Order Data'!$F814,'Product Data'!$A$1:$A$49,0),MATCH('Order Data'!K$1,'Product Data'!$A$1:$G$1,0))</f>
        <v>Lib</v>
      </c>
      <c r="L814" t="str">
        <f>INDEX('Product Data'!$A$1:$G$49,MATCH('Order Data'!$F814,'Product Data'!$A$1:$A$49,0),MATCH('Order Data'!L$1,'Product Data'!$A$1:$G$1,0))</f>
        <v>D</v>
      </c>
      <c r="M814" s="4">
        <f>INDEX('Product Data'!$A$1:$G$49,MATCH('Order Data'!$F814,'Product Data'!$A$1:$A$49,0),MATCH('Order Data'!M$1,'Product Data'!$A$1:$G$1,0))</f>
        <v>2.5</v>
      </c>
      <c r="N814" s="5">
        <f>INDEX('Product Data'!$A$1:$G$49,MATCH('Order Data'!$F814,'Product Data'!$A$1:$A$49,0),MATCH('Order Data'!N$1,'Product Data'!$A$1:$G$1,0))</f>
        <v>29.784999999999997</v>
      </c>
      <c r="O814" s="5">
        <f t="shared" si="36"/>
        <v>178.70999999999998</v>
      </c>
      <c r="P814" t="str">
        <f t="shared" si="37"/>
        <v>Liberica</v>
      </c>
      <c r="Q814" t="str">
        <f t="shared" si="38"/>
        <v>Dark</v>
      </c>
      <c r="R814" t="str">
        <f>_xlfn.XLOOKUP(tbl_orders[[#This Row],[Customer ID]],'Customer Data'!$A$1:$A$1001,'Customer Data'!$H$1:$H$1001,,0)</f>
        <v>Yes</v>
      </c>
    </row>
    <row r="815" spans="1:18" x14ac:dyDescent="0.2">
      <c r="A815" s="2" t="s">
        <v>3561</v>
      </c>
      <c r="B815" s="2" t="str">
        <f>TEXT(tbl_orders[[#This Row],[Order Date]],"mmm")</f>
        <v>Dec</v>
      </c>
      <c r="C815" s="2" t="str">
        <f>TEXT(tbl_orders[[#This Row],[Order Date]],"yyyy")</f>
        <v>2020</v>
      </c>
      <c r="D815" s="3">
        <v>44173</v>
      </c>
      <c r="E815" s="2" t="s">
        <v>3562</v>
      </c>
      <c r="F815" t="s">
        <v>4293</v>
      </c>
      <c r="G815" s="2">
        <v>1</v>
      </c>
      <c r="H815" s="2" t="str">
        <f>_xlfn.XLOOKUP(E815,'Customer Data'!$A$1:$A$1001,'Customer Data'!$B$1:$B$1001,,0)</f>
        <v>Conchita Bryde</v>
      </c>
      <c r="I815" s="2" t="str">
        <f>IF(_xlfn.XLOOKUP(E815,'Customer Data'!$A$1:$A$1001,'Customer Data'!$C$1:$C$1001,,0)=0,"",_xlfn.XLOOKUP(E815,'Customer Data'!$A$1:$A$1001,'Customer Data'!$C$1:$C$1001,,0))</f>
        <v>cbrydeml@tuttocitta.it</v>
      </c>
      <c r="J815" s="2" t="str">
        <f>_xlfn.XLOOKUP(E815,'Customer Data'!$A$1:$A$1001,'Customer Data'!$F$1:$F$1001,,0)</f>
        <v>United States</v>
      </c>
      <c r="K815" t="str">
        <f>INDEX('Product Data'!$A$1:$G$49,MATCH('Order Data'!$F815,'Product Data'!$A$1:$A$49,0),MATCH('Order Data'!K$1,'Product Data'!$A$1:$G$1,0))</f>
        <v>Exc</v>
      </c>
      <c r="L815" t="str">
        <f>INDEX('Product Data'!$A$1:$G$49,MATCH('Order Data'!$F815,'Product Data'!$A$1:$A$49,0),MATCH('Order Data'!L$1,'Product Data'!$A$1:$G$1,0))</f>
        <v>M</v>
      </c>
      <c r="M815" s="4">
        <f>INDEX('Product Data'!$A$1:$G$49,MATCH('Order Data'!$F815,'Product Data'!$A$1:$A$49,0),MATCH('Order Data'!M$1,'Product Data'!$A$1:$G$1,0))</f>
        <v>2.5</v>
      </c>
      <c r="N815" s="5">
        <f>INDEX('Product Data'!$A$1:$G$49,MATCH('Order Data'!$F815,'Product Data'!$A$1:$A$49,0),MATCH('Order Data'!N$1,'Product Data'!$A$1:$G$1,0))</f>
        <v>31.624999999999996</v>
      </c>
      <c r="O815" s="5">
        <f t="shared" si="36"/>
        <v>31.624999999999996</v>
      </c>
      <c r="P815" t="str">
        <f t="shared" si="37"/>
        <v>Excelsa</v>
      </c>
      <c r="Q815" t="str">
        <f t="shared" si="38"/>
        <v>Medium</v>
      </c>
      <c r="R815" t="str">
        <f>_xlfn.XLOOKUP(tbl_orders[[#This Row],[Customer ID]],'Customer Data'!$A$1:$A$1001,'Customer Data'!$H$1:$H$1001,,0)</f>
        <v>Yes</v>
      </c>
    </row>
    <row r="816" spans="1:18" x14ac:dyDescent="0.2">
      <c r="A816" s="2" t="s">
        <v>3565</v>
      </c>
      <c r="B816" s="2" t="str">
        <f>TEXT(tbl_orders[[#This Row],[Order Date]],"mmm")</f>
        <v>Apr</v>
      </c>
      <c r="C816" s="2" t="str">
        <f>TEXT(tbl_orders[[#This Row],[Order Date]],"yyyy")</f>
        <v>2019</v>
      </c>
      <c r="D816" s="3">
        <v>43573</v>
      </c>
      <c r="E816" s="2" t="s">
        <v>3566</v>
      </c>
      <c r="F816" t="s">
        <v>4311</v>
      </c>
      <c r="G816" s="2">
        <v>2</v>
      </c>
      <c r="H816" s="2" t="str">
        <f>_xlfn.XLOOKUP(E816,'Customer Data'!$A$1:$A$1001,'Customer Data'!$B$1:$B$1001,,0)</f>
        <v>Silvanus Enefer</v>
      </c>
      <c r="I816" s="2" t="str">
        <f>IF(_xlfn.XLOOKUP(E816,'Customer Data'!$A$1:$A$1001,'Customer Data'!$C$1:$C$1001,,0)=0,"",_xlfn.XLOOKUP(E816,'Customer Data'!$A$1:$A$1001,'Customer Data'!$C$1:$C$1001,,0))</f>
        <v>senefermm@blog.com</v>
      </c>
      <c r="J816" s="2" t="str">
        <f>_xlfn.XLOOKUP(E816,'Customer Data'!$A$1:$A$1001,'Customer Data'!$F$1:$F$1001,,0)</f>
        <v>United States</v>
      </c>
      <c r="K816" t="str">
        <f>INDEX('Product Data'!$A$1:$G$49,MATCH('Order Data'!$F816,'Product Data'!$A$1:$A$49,0),MATCH('Order Data'!K$1,'Product Data'!$A$1:$G$1,0))</f>
        <v>Exc</v>
      </c>
      <c r="L816" t="str">
        <f>INDEX('Product Data'!$A$1:$G$49,MATCH('Order Data'!$F816,'Product Data'!$A$1:$A$49,0),MATCH('Order Data'!L$1,'Product Data'!$A$1:$G$1,0))</f>
        <v>L</v>
      </c>
      <c r="M816" s="4">
        <f>INDEX('Product Data'!$A$1:$G$49,MATCH('Order Data'!$F816,'Product Data'!$A$1:$A$49,0),MATCH('Order Data'!M$1,'Product Data'!$A$1:$G$1,0))</f>
        <v>0.2</v>
      </c>
      <c r="N816" s="5">
        <f>INDEX('Product Data'!$A$1:$G$49,MATCH('Order Data'!$F816,'Product Data'!$A$1:$A$49,0),MATCH('Order Data'!N$1,'Product Data'!$A$1:$G$1,0))</f>
        <v>4.4550000000000001</v>
      </c>
      <c r="O816" s="5">
        <f t="shared" si="36"/>
        <v>8.91</v>
      </c>
      <c r="P816" t="str">
        <f t="shared" si="37"/>
        <v>Excelsa</v>
      </c>
      <c r="Q816" t="str">
        <f t="shared" si="38"/>
        <v>Light</v>
      </c>
      <c r="R816" t="str">
        <f>_xlfn.XLOOKUP(tbl_orders[[#This Row],[Customer ID]],'Customer Data'!$A$1:$A$1001,'Customer Data'!$H$1:$H$1001,,0)</f>
        <v>No</v>
      </c>
    </row>
    <row r="817" spans="1:18" x14ac:dyDescent="0.2">
      <c r="A817" s="2" t="s">
        <v>3569</v>
      </c>
      <c r="B817" s="2" t="str">
        <f>TEXT(tbl_orders[[#This Row],[Order Date]],"mmm")</f>
        <v>Jan</v>
      </c>
      <c r="C817" s="2" t="str">
        <f>TEXT(tbl_orders[[#This Row],[Order Date]],"yyyy")</f>
        <v>2021</v>
      </c>
      <c r="D817" s="3">
        <v>44200</v>
      </c>
      <c r="E817" s="2" t="s">
        <v>3570</v>
      </c>
      <c r="F817" t="s">
        <v>4273</v>
      </c>
      <c r="G817" s="2">
        <v>6</v>
      </c>
      <c r="H817" s="2" t="str">
        <f>_xlfn.XLOOKUP(E817,'Customer Data'!$A$1:$A$1001,'Customer Data'!$B$1:$B$1001,,0)</f>
        <v>Lenci Haggerstone</v>
      </c>
      <c r="I817" s="2" t="str">
        <f>IF(_xlfn.XLOOKUP(E817,'Customer Data'!$A$1:$A$1001,'Customer Data'!$C$1:$C$1001,,0)=0,"",_xlfn.XLOOKUP(E817,'Customer Data'!$A$1:$A$1001,'Customer Data'!$C$1:$C$1001,,0))</f>
        <v>lhaggerstonemn@independent.co.uk</v>
      </c>
      <c r="J817" s="2" t="str">
        <f>_xlfn.XLOOKUP(E817,'Customer Data'!$A$1:$A$1001,'Customer Data'!$F$1:$F$1001,,0)</f>
        <v>Brazil</v>
      </c>
      <c r="K817" t="str">
        <f>INDEX('Product Data'!$A$1:$G$49,MATCH('Order Data'!$F817,'Product Data'!$A$1:$A$49,0),MATCH('Order Data'!K$1,'Product Data'!$A$1:$G$1,0))</f>
        <v>Rob</v>
      </c>
      <c r="L817" t="str">
        <f>INDEX('Product Data'!$A$1:$G$49,MATCH('Order Data'!$F817,'Product Data'!$A$1:$A$49,0),MATCH('Order Data'!L$1,'Product Data'!$A$1:$G$1,0))</f>
        <v>M</v>
      </c>
      <c r="M817" s="4">
        <f>INDEX('Product Data'!$A$1:$G$49,MATCH('Order Data'!$F817,'Product Data'!$A$1:$A$49,0),MATCH('Order Data'!M$1,'Product Data'!$A$1:$G$1,0))</f>
        <v>0.5</v>
      </c>
      <c r="N817" s="5">
        <f>INDEX('Product Data'!$A$1:$G$49,MATCH('Order Data'!$F817,'Product Data'!$A$1:$A$49,0),MATCH('Order Data'!N$1,'Product Data'!$A$1:$G$1,0))</f>
        <v>5.97</v>
      </c>
      <c r="O817" s="5">
        <f t="shared" si="36"/>
        <v>35.82</v>
      </c>
      <c r="P817" t="str">
        <f t="shared" si="37"/>
        <v>Robusta</v>
      </c>
      <c r="Q817" t="str">
        <f t="shared" si="38"/>
        <v>Medium</v>
      </c>
      <c r="R817" t="str">
        <f>_xlfn.XLOOKUP(tbl_orders[[#This Row],[Customer ID]],'Customer Data'!$A$1:$A$1001,'Customer Data'!$H$1:$H$1001,,0)</f>
        <v>No</v>
      </c>
    </row>
    <row r="818" spans="1:18" x14ac:dyDescent="0.2">
      <c r="A818" s="2" t="s">
        <v>3573</v>
      </c>
      <c r="B818" s="2" t="str">
        <f>TEXT(tbl_orders[[#This Row],[Order Date]],"mmm")</f>
        <v>Mar</v>
      </c>
      <c r="C818" s="2" t="str">
        <f>TEXT(tbl_orders[[#This Row],[Order Date]],"yyyy")</f>
        <v>2019</v>
      </c>
      <c r="D818" s="3">
        <v>43534</v>
      </c>
      <c r="E818" s="2" t="s">
        <v>3574</v>
      </c>
      <c r="F818" t="s">
        <v>4288</v>
      </c>
      <c r="G818" s="2">
        <v>4</v>
      </c>
      <c r="H818" s="2" t="str">
        <f>_xlfn.XLOOKUP(E818,'Customer Data'!$A$1:$A$1001,'Customer Data'!$B$1:$B$1001,,0)</f>
        <v>Marvin Gundry</v>
      </c>
      <c r="I818" s="2" t="str">
        <f>IF(_xlfn.XLOOKUP(E818,'Customer Data'!$A$1:$A$1001,'Customer Data'!$C$1:$C$1001,,0)=0,"",_xlfn.XLOOKUP(E818,'Customer Data'!$A$1:$A$1001,'Customer Data'!$C$1:$C$1001,,0))</f>
        <v>mgundrymo@omniture.com</v>
      </c>
      <c r="J818" s="2" t="str">
        <f>_xlfn.XLOOKUP(E818,'Customer Data'!$A$1:$A$1001,'Customer Data'!$F$1:$F$1001,,0)</f>
        <v>Brazil</v>
      </c>
      <c r="K818" t="str">
        <f>INDEX('Product Data'!$A$1:$G$49,MATCH('Order Data'!$F818,'Product Data'!$A$1:$A$49,0),MATCH('Order Data'!K$1,'Product Data'!$A$1:$G$1,0))</f>
        <v>Lib</v>
      </c>
      <c r="L818" t="str">
        <f>INDEX('Product Data'!$A$1:$G$49,MATCH('Order Data'!$F818,'Product Data'!$A$1:$A$49,0),MATCH('Order Data'!L$1,'Product Data'!$A$1:$G$1,0))</f>
        <v>L</v>
      </c>
      <c r="M818" s="4">
        <f>INDEX('Product Data'!$A$1:$G$49,MATCH('Order Data'!$F818,'Product Data'!$A$1:$A$49,0),MATCH('Order Data'!M$1,'Product Data'!$A$1:$G$1,0))</f>
        <v>0.5</v>
      </c>
      <c r="N818" s="5">
        <f>INDEX('Product Data'!$A$1:$G$49,MATCH('Order Data'!$F818,'Product Data'!$A$1:$A$49,0),MATCH('Order Data'!N$1,'Product Data'!$A$1:$G$1,0))</f>
        <v>9.51</v>
      </c>
      <c r="O818" s="5">
        <f t="shared" si="36"/>
        <v>38.04</v>
      </c>
      <c r="P818" t="str">
        <f t="shared" si="37"/>
        <v>Liberica</v>
      </c>
      <c r="Q818" t="str">
        <f t="shared" si="38"/>
        <v>Light</v>
      </c>
      <c r="R818" t="str">
        <f>_xlfn.XLOOKUP(tbl_orders[[#This Row],[Customer ID]],'Customer Data'!$A$1:$A$1001,'Customer Data'!$H$1:$H$1001,,0)</f>
        <v>No</v>
      </c>
    </row>
    <row r="819" spans="1:18" x14ac:dyDescent="0.2">
      <c r="A819" s="2" t="s">
        <v>3577</v>
      </c>
      <c r="B819" s="2" t="str">
        <f>TEXT(tbl_orders[[#This Row],[Order Date]],"mmm")</f>
        <v>Nov</v>
      </c>
      <c r="C819" s="2" t="str">
        <f>TEXT(tbl_orders[[#This Row],[Order Date]],"yyyy")</f>
        <v>2019</v>
      </c>
      <c r="D819" s="3">
        <v>43798</v>
      </c>
      <c r="E819" s="2" t="s">
        <v>3578</v>
      </c>
      <c r="F819" t="s">
        <v>4296</v>
      </c>
      <c r="G819" s="2">
        <v>2</v>
      </c>
      <c r="H819" s="2" t="str">
        <f>_xlfn.XLOOKUP(E819,'Customer Data'!$A$1:$A$1001,'Customer Data'!$B$1:$B$1001,,0)</f>
        <v>Bayard Wellan</v>
      </c>
      <c r="I819" s="2" t="str">
        <f>IF(_xlfn.XLOOKUP(E819,'Customer Data'!$A$1:$A$1001,'Customer Data'!$C$1:$C$1001,,0)=0,"",_xlfn.XLOOKUP(E819,'Customer Data'!$A$1:$A$1001,'Customer Data'!$C$1:$C$1001,,0))</f>
        <v>bwellanmp@cafepress.com</v>
      </c>
      <c r="J819" s="2" t="str">
        <f>_xlfn.XLOOKUP(E819,'Customer Data'!$A$1:$A$1001,'Customer Data'!$F$1:$F$1001,,0)</f>
        <v>United States</v>
      </c>
      <c r="K819" t="str">
        <f>INDEX('Product Data'!$A$1:$G$49,MATCH('Order Data'!$F819,'Product Data'!$A$1:$A$49,0),MATCH('Order Data'!K$1,'Product Data'!$A$1:$G$1,0))</f>
        <v>Lib</v>
      </c>
      <c r="L819" t="str">
        <f>INDEX('Product Data'!$A$1:$G$49,MATCH('Order Data'!$F819,'Product Data'!$A$1:$A$49,0),MATCH('Order Data'!L$1,'Product Data'!$A$1:$G$1,0))</f>
        <v>D</v>
      </c>
      <c r="M819" s="4">
        <f>INDEX('Product Data'!$A$1:$G$49,MATCH('Order Data'!$F819,'Product Data'!$A$1:$A$49,0),MATCH('Order Data'!M$1,'Product Data'!$A$1:$G$1,0))</f>
        <v>0.5</v>
      </c>
      <c r="N819" s="5">
        <f>INDEX('Product Data'!$A$1:$G$49,MATCH('Order Data'!$F819,'Product Data'!$A$1:$A$49,0),MATCH('Order Data'!N$1,'Product Data'!$A$1:$G$1,0))</f>
        <v>7.77</v>
      </c>
      <c r="O819" s="5">
        <f t="shared" si="36"/>
        <v>15.54</v>
      </c>
      <c r="P819" t="str">
        <f t="shared" si="37"/>
        <v>Liberica</v>
      </c>
      <c r="Q819" t="str">
        <f t="shared" si="38"/>
        <v>Dark</v>
      </c>
      <c r="R819" t="str">
        <f>_xlfn.XLOOKUP(tbl_orders[[#This Row],[Customer ID]],'Customer Data'!$A$1:$A$1001,'Customer Data'!$H$1:$H$1001,,0)</f>
        <v>No</v>
      </c>
    </row>
    <row r="820" spans="1:18" x14ac:dyDescent="0.2">
      <c r="A820" s="2" t="s">
        <v>3581</v>
      </c>
      <c r="B820" s="2" t="str">
        <f>TEXT(tbl_orders[[#This Row],[Order Date]],"mmm")</f>
        <v>Jul</v>
      </c>
      <c r="C820" s="2" t="str">
        <f>TEXT(tbl_orders[[#This Row],[Order Date]],"yyyy")</f>
        <v>2022</v>
      </c>
      <c r="D820" s="3">
        <v>44761</v>
      </c>
      <c r="E820" s="2" t="s">
        <v>3582</v>
      </c>
      <c r="F820" t="s">
        <v>4297</v>
      </c>
      <c r="G820" s="2">
        <v>2</v>
      </c>
      <c r="H820" s="2" t="str">
        <f>_xlfn.XLOOKUP(E820,'Customer Data'!$A$1:$A$1001,'Customer Data'!$B$1:$B$1001,,0)</f>
        <v>Allis Wilmore</v>
      </c>
      <c r="I820" s="2" t="str">
        <f>IF(_xlfn.XLOOKUP(E820,'Customer Data'!$A$1:$A$1001,'Customer Data'!$C$1:$C$1001,,0)=0,"",_xlfn.XLOOKUP(E820,'Customer Data'!$A$1:$A$1001,'Customer Data'!$C$1:$C$1001,,0))</f>
        <v/>
      </c>
      <c r="J820" s="2" t="str">
        <f>_xlfn.XLOOKUP(E820,'Customer Data'!$A$1:$A$1001,'Customer Data'!$F$1:$F$1001,,0)</f>
        <v>China</v>
      </c>
      <c r="K820" t="str">
        <f>INDEX('Product Data'!$A$1:$G$49,MATCH('Order Data'!$F820,'Product Data'!$A$1:$A$49,0),MATCH('Order Data'!K$1,'Product Data'!$A$1:$G$1,0))</f>
        <v>Lib</v>
      </c>
      <c r="L820" t="str">
        <f>INDEX('Product Data'!$A$1:$G$49,MATCH('Order Data'!$F820,'Product Data'!$A$1:$A$49,0),MATCH('Order Data'!L$1,'Product Data'!$A$1:$G$1,0))</f>
        <v>L</v>
      </c>
      <c r="M820" s="4">
        <f>INDEX('Product Data'!$A$1:$G$49,MATCH('Order Data'!$F820,'Product Data'!$A$1:$A$49,0),MATCH('Order Data'!M$1,'Product Data'!$A$1:$G$1,0))</f>
        <v>1</v>
      </c>
      <c r="N820" s="5">
        <f>INDEX('Product Data'!$A$1:$G$49,MATCH('Order Data'!$F820,'Product Data'!$A$1:$A$49,0),MATCH('Order Data'!N$1,'Product Data'!$A$1:$G$1,0))</f>
        <v>15.85</v>
      </c>
      <c r="O820" s="5">
        <f t="shared" si="36"/>
        <v>31.7</v>
      </c>
      <c r="P820" t="str">
        <f t="shared" si="37"/>
        <v>Liberica</v>
      </c>
      <c r="Q820" t="str">
        <f t="shared" si="38"/>
        <v>Light</v>
      </c>
      <c r="R820" t="str">
        <f>_xlfn.XLOOKUP(tbl_orders[[#This Row],[Customer ID]],'Customer Data'!$A$1:$A$1001,'Customer Data'!$H$1:$H$1001,,0)</f>
        <v>No</v>
      </c>
    </row>
    <row r="821" spans="1:18" x14ac:dyDescent="0.2">
      <c r="A821" s="2" t="s">
        <v>3584</v>
      </c>
      <c r="B821" s="2" t="str">
        <f>TEXT(tbl_orders[[#This Row],[Order Date]],"mmm")</f>
        <v>Jun</v>
      </c>
      <c r="C821" s="2" t="str">
        <f>TEXT(tbl_orders[[#This Row],[Order Date]],"yyyy")</f>
        <v>2020</v>
      </c>
      <c r="D821" s="3">
        <v>44008</v>
      </c>
      <c r="E821" s="2" t="s">
        <v>3585</v>
      </c>
      <c r="F821" t="s">
        <v>4272</v>
      </c>
      <c r="G821" s="2">
        <v>1</v>
      </c>
      <c r="H821" s="2" t="str">
        <f>_xlfn.XLOOKUP(E821,'Customer Data'!$A$1:$A$1001,'Customer Data'!$B$1:$B$1001,,0)</f>
        <v>Caddric Atcheson</v>
      </c>
      <c r="I821" s="2" t="str">
        <f>IF(_xlfn.XLOOKUP(E821,'Customer Data'!$A$1:$A$1001,'Customer Data'!$C$1:$C$1001,,0)=0,"",_xlfn.XLOOKUP(E821,'Customer Data'!$A$1:$A$1001,'Customer Data'!$C$1:$C$1001,,0))</f>
        <v>catchesonmr@xinhuanet.com</v>
      </c>
      <c r="J821" s="2" t="str">
        <f>_xlfn.XLOOKUP(E821,'Customer Data'!$A$1:$A$1001,'Customer Data'!$F$1:$F$1001,,0)</f>
        <v>Brazil</v>
      </c>
      <c r="K821" t="str">
        <f>INDEX('Product Data'!$A$1:$G$49,MATCH('Order Data'!$F821,'Product Data'!$A$1:$A$49,0),MATCH('Order Data'!K$1,'Product Data'!$A$1:$G$1,0))</f>
        <v>Lib</v>
      </c>
      <c r="L821" t="str">
        <f>INDEX('Product Data'!$A$1:$G$49,MATCH('Order Data'!$F821,'Product Data'!$A$1:$A$49,0),MATCH('Order Data'!L$1,'Product Data'!$A$1:$G$1,0))</f>
        <v>L</v>
      </c>
      <c r="M821" s="4">
        <f>INDEX('Product Data'!$A$1:$G$49,MATCH('Order Data'!$F821,'Product Data'!$A$1:$A$49,0),MATCH('Order Data'!M$1,'Product Data'!$A$1:$G$1,0))</f>
        <v>0.2</v>
      </c>
      <c r="N821" s="5">
        <f>INDEX('Product Data'!$A$1:$G$49,MATCH('Order Data'!$F821,'Product Data'!$A$1:$A$49,0),MATCH('Order Data'!N$1,'Product Data'!$A$1:$G$1,0))</f>
        <v>4.7549999999999999</v>
      </c>
      <c r="O821" s="5">
        <f t="shared" si="36"/>
        <v>4.7549999999999999</v>
      </c>
      <c r="P821" t="str">
        <f t="shared" si="37"/>
        <v>Liberica</v>
      </c>
      <c r="Q821" t="str">
        <f t="shared" si="38"/>
        <v>Light</v>
      </c>
      <c r="R821" t="str">
        <f>_xlfn.XLOOKUP(tbl_orders[[#This Row],[Customer ID]],'Customer Data'!$A$1:$A$1001,'Customer Data'!$H$1:$H$1001,,0)</f>
        <v>Yes</v>
      </c>
    </row>
    <row r="822" spans="1:18" x14ac:dyDescent="0.2">
      <c r="A822" s="2" t="s">
        <v>3588</v>
      </c>
      <c r="B822" s="2" t="str">
        <f>TEXT(tbl_orders[[#This Row],[Order Date]],"mmm")</f>
        <v>Feb</v>
      </c>
      <c r="C822" s="2" t="str">
        <f>TEXT(tbl_orders[[#This Row],[Order Date]],"yyyy")</f>
        <v>2019</v>
      </c>
      <c r="D822" s="3">
        <v>43510</v>
      </c>
      <c r="E822" s="2" t="s">
        <v>3589</v>
      </c>
      <c r="F822" t="s">
        <v>4268</v>
      </c>
      <c r="G822" s="2">
        <v>4</v>
      </c>
      <c r="H822" s="2" t="str">
        <f>_xlfn.XLOOKUP(E822,'Customer Data'!$A$1:$A$1001,'Customer Data'!$B$1:$B$1001,,0)</f>
        <v>Eustace Stenton</v>
      </c>
      <c r="I822" s="2" t="str">
        <f>IF(_xlfn.XLOOKUP(E822,'Customer Data'!$A$1:$A$1001,'Customer Data'!$C$1:$C$1001,,0)=0,"",_xlfn.XLOOKUP(E822,'Customer Data'!$A$1:$A$1001,'Customer Data'!$C$1:$C$1001,,0))</f>
        <v>estentonms@google.it</v>
      </c>
      <c r="J822" s="2" t="str">
        <f>_xlfn.XLOOKUP(E822,'Customer Data'!$A$1:$A$1001,'Customer Data'!$F$1:$F$1001,,0)</f>
        <v>China</v>
      </c>
      <c r="K822" t="str">
        <f>INDEX('Product Data'!$A$1:$G$49,MATCH('Order Data'!$F822,'Product Data'!$A$1:$A$49,0),MATCH('Order Data'!K$1,'Product Data'!$A$1:$G$1,0))</f>
        <v>Exc</v>
      </c>
      <c r="L822" t="str">
        <f>INDEX('Product Data'!$A$1:$G$49,MATCH('Order Data'!$F822,'Product Data'!$A$1:$A$49,0),MATCH('Order Data'!L$1,'Product Data'!$A$1:$G$1,0))</f>
        <v>M</v>
      </c>
      <c r="M822" s="4">
        <f>INDEX('Product Data'!$A$1:$G$49,MATCH('Order Data'!$F822,'Product Data'!$A$1:$A$49,0),MATCH('Order Data'!M$1,'Product Data'!$A$1:$G$1,0))</f>
        <v>1</v>
      </c>
      <c r="N822" s="5">
        <f>INDEX('Product Data'!$A$1:$G$49,MATCH('Order Data'!$F822,'Product Data'!$A$1:$A$49,0),MATCH('Order Data'!N$1,'Product Data'!$A$1:$G$1,0))</f>
        <v>13.75</v>
      </c>
      <c r="O822" s="5">
        <f t="shared" si="36"/>
        <v>55</v>
      </c>
      <c r="P822" t="str">
        <f t="shared" si="37"/>
        <v>Excelsa</v>
      </c>
      <c r="Q822" t="str">
        <f t="shared" si="38"/>
        <v>Medium</v>
      </c>
      <c r="R822" t="str">
        <f>_xlfn.XLOOKUP(tbl_orders[[#This Row],[Customer ID]],'Customer Data'!$A$1:$A$1001,'Customer Data'!$H$1:$H$1001,,0)</f>
        <v>Yes</v>
      </c>
    </row>
    <row r="823" spans="1:18" x14ac:dyDescent="0.2">
      <c r="A823" s="2" t="s">
        <v>3592</v>
      </c>
      <c r="B823" s="2" t="str">
        <f>TEXT(tbl_orders[[#This Row],[Order Date]],"mmm")</f>
        <v>Nov</v>
      </c>
      <c r="C823" s="2" t="str">
        <f>TEXT(tbl_orders[[#This Row],[Order Date]],"yyyy")</f>
        <v>2020</v>
      </c>
      <c r="D823" s="3">
        <v>44144</v>
      </c>
      <c r="E823" s="2" t="s">
        <v>3593</v>
      </c>
      <c r="F823" t="s">
        <v>4299</v>
      </c>
      <c r="G823" s="2">
        <v>5</v>
      </c>
      <c r="H823" s="2" t="str">
        <f>_xlfn.XLOOKUP(E823,'Customer Data'!$A$1:$A$1001,'Customer Data'!$B$1:$B$1001,,0)</f>
        <v>Ericka Tripp</v>
      </c>
      <c r="I823" s="2" t="str">
        <f>IF(_xlfn.XLOOKUP(E823,'Customer Data'!$A$1:$A$1001,'Customer Data'!$C$1:$C$1001,,0)=0,"",_xlfn.XLOOKUP(E823,'Customer Data'!$A$1:$A$1001,'Customer Data'!$C$1:$C$1001,,0))</f>
        <v>etrippmt@wp.com</v>
      </c>
      <c r="J823" s="2" t="str">
        <f>_xlfn.XLOOKUP(E823,'Customer Data'!$A$1:$A$1001,'Customer Data'!$F$1:$F$1001,,0)</f>
        <v>United States</v>
      </c>
      <c r="K823" t="str">
        <f>INDEX('Product Data'!$A$1:$G$49,MATCH('Order Data'!$F823,'Product Data'!$A$1:$A$49,0),MATCH('Order Data'!K$1,'Product Data'!$A$1:$G$1,0))</f>
        <v>Rob</v>
      </c>
      <c r="L823" t="str">
        <f>INDEX('Product Data'!$A$1:$G$49,MATCH('Order Data'!$F823,'Product Data'!$A$1:$A$49,0),MATCH('Order Data'!L$1,'Product Data'!$A$1:$G$1,0))</f>
        <v>D</v>
      </c>
      <c r="M823" s="4">
        <f>INDEX('Product Data'!$A$1:$G$49,MATCH('Order Data'!$F823,'Product Data'!$A$1:$A$49,0),MATCH('Order Data'!M$1,'Product Data'!$A$1:$G$1,0))</f>
        <v>0.5</v>
      </c>
      <c r="N823" s="5">
        <f>INDEX('Product Data'!$A$1:$G$49,MATCH('Order Data'!$F823,'Product Data'!$A$1:$A$49,0),MATCH('Order Data'!N$1,'Product Data'!$A$1:$G$1,0))</f>
        <v>5.3699999999999992</v>
      </c>
      <c r="O823" s="5">
        <f t="shared" si="36"/>
        <v>26.849999999999994</v>
      </c>
      <c r="P823" t="str">
        <f t="shared" si="37"/>
        <v>Robusta</v>
      </c>
      <c r="Q823" t="str">
        <f t="shared" si="38"/>
        <v>Dark</v>
      </c>
      <c r="R823" t="str">
        <f>_xlfn.XLOOKUP(tbl_orders[[#This Row],[Customer ID]],'Customer Data'!$A$1:$A$1001,'Customer Data'!$H$1:$H$1001,,0)</f>
        <v>No</v>
      </c>
    </row>
    <row r="824" spans="1:18" x14ac:dyDescent="0.2">
      <c r="A824" s="2" t="s">
        <v>3596</v>
      </c>
      <c r="B824" s="2" t="str">
        <f>TEXT(tbl_orders[[#This Row],[Order Date]],"mmm")</f>
        <v>Apr</v>
      </c>
      <c r="C824" s="2" t="str">
        <f>TEXT(tbl_orders[[#This Row],[Order Date]],"yyyy")</f>
        <v>2019</v>
      </c>
      <c r="D824" s="3">
        <v>43585</v>
      </c>
      <c r="E824" s="2" t="s">
        <v>3597</v>
      </c>
      <c r="F824" t="s">
        <v>4275</v>
      </c>
      <c r="G824" s="2">
        <v>4</v>
      </c>
      <c r="H824" s="2" t="str">
        <f>_xlfn.XLOOKUP(E824,'Customer Data'!$A$1:$A$1001,'Customer Data'!$B$1:$B$1001,,0)</f>
        <v>Lyndsey MacManus</v>
      </c>
      <c r="I824" s="2" t="str">
        <f>IF(_xlfn.XLOOKUP(E824,'Customer Data'!$A$1:$A$1001,'Customer Data'!$C$1:$C$1001,,0)=0,"",_xlfn.XLOOKUP(E824,'Customer Data'!$A$1:$A$1001,'Customer Data'!$C$1:$C$1001,,0))</f>
        <v>lmacmanusmu@imdb.com</v>
      </c>
      <c r="J824" s="2" t="str">
        <f>_xlfn.XLOOKUP(E824,'Customer Data'!$A$1:$A$1001,'Customer Data'!$F$1:$F$1001,,0)</f>
        <v>United States</v>
      </c>
      <c r="K824" t="str">
        <f>INDEX('Product Data'!$A$1:$G$49,MATCH('Order Data'!$F824,'Product Data'!$A$1:$A$49,0),MATCH('Order Data'!K$1,'Product Data'!$A$1:$G$1,0))</f>
        <v>Exc</v>
      </c>
      <c r="L824" t="str">
        <f>INDEX('Product Data'!$A$1:$G$49,MATCH('Order Data'!$F824,'Product Data'!$A$1:$A$49,0),MATCH('Order Data'!L$1,'Product Data'!$A$1:$G$1,0))</f>
        <v>L</v>
      </c>
      <c r="M824" s="4">
        <f>INDEX('Product Data'!$A$1:$G$49,MATCH('Order Data'!$F824,'Product Data'!$A$1:$A$49,0),MATCH('Order Data'!M$1,'Product Data'!$A$1:$G$1,0))</f>
        <v>2.5</v>
      </c>
      <c r="N824" s="5">
        <f>INDEX('Product Data'!$A$1:$G$49,MATCH('Order Data'!$F824,'Product Data'!$A$1:$A$49,0),MATCH('Order Data'!N$1,'Product Data'!$A$1:$G$1,0))</f>
        <v>34.154999999999994</v>
      </c>
      <c r="O824" s="5">
        <f t="shared" si="36"/>
        <v>136.61999999999998</v>
      </c>
      <c r="P824" t="str">
        <f t="shared" si="37"/>
        <v>Excelsa</v>
      </c>
      <c r="Q824" t="str">
        <f t="shared" si="38"/>
        <v>Light</v>
      </c>
      <c r="R824" t="str">
        <f>_xlfn.XLOOKUP(tbl_orders[[#This Row],[Customer ID]],'Customer Data'!$A$1:$A$1001,'Customer Data'!$H$1:$H$1001,,0)</f>
        <v>No</v>
      </c>
    </row>
    <row r="825" spans="1:18" x14ac:dyDescent="0.2">
      <c r="A825" s="2" t="s">
        <v>3600</v>
      </c>
      <c r="B825" s="2" t="str">
        <f>TEXT(tbl_orders[[#This Row],[Order Date]],"mmm")</f>
        <v>Oct</v>
      </c>
      <c r="C825" s="2" t="str">
        <f>TEXT(tbl_orders[[#This Row],[Order Date]],"yyyy")</f>
        <v>2020</v>
      </c>
      <c r="D825" s="3">
        <v>44134</v>
      </c>
      <c r="E825" s="2" t="s">
        <v>3601</v>
      </c>
      <c r="F825" t="s">
        <v>4297</v>
      </c>
      <c r="G825" s="2">
        <v>3</v>
      </c>
      <c r="H825" s="2" t="str">
        <f>_xlfn.XLOOKUP(E825,'Customer Data'!$A$1:$A$1001,'Customer Data'!$B$1:$B$1001,,0)</f>
        <v>Tess Benediktovich</v>
      </c>
      <c r="I825" s="2" t="str">
        <f>IF(_xlfn.XLOOKUP(E825,'Customer Data'!$A$1:$A$1001,'Customer Data'!$C$1:$C$1001,,0)=0,"",_xlfn.XLOOKUP(E825,'Customer Data'!$A$1:$A$1001,'Customer Data'!$C$1:$C$1001,,0))</f>
        <v>tbenediktovichmv@ebay.com</v>
      </c>
      <c r="J825" s="2" t="str">
        <f>_xlfn.XLOOKUP(E825,'Customer Data'!$A$1:$A$1001,'Customer Data'!$F$1:$F$1001,,0)</f>
        <v>Brazil</v>
      </c>
      <c r="K825" t="str">
        <f>INDEX('Product Data'!$A$1:$G$49,MATCH('Order Data'!$F825,'Product Data'!$A$1:$A$49,0),MATCH('Order Data'!K$1,'Product Data'!$A$1:$G$1,0))</f>
        <v>Lib</v>
      </c>
      <c r="L825" t="str">
        <f>INDEX('Product Data'!$A$1:$G$49,MATCH('Order Data'!$F825,'Product Data'!$A$1:$A$49,0),MATCH('Order Data'!L$1,'Product Data'!$A$1:$G$1,0))</f>
        <v>L</v>
      </c>
      <c r="M825" s="4">
        <f>INDEX('Product Data'!$A$1:$G$49,MATCH('Order Data'!$F825,'Product Data'!$A$1:$A$49,0),MATCH('Order Data'!M$1,'Product Data'!$A$1:$G$1,0))</f>
        <v>1</v>
      </c>
      <c r="N825" s="5">
        <f>INDEX('Product Data'!$A$1:$G$49,MATCH('Order Data'!$F825,'Product Data'!$A$1:$A$49,0),MATCH('Order Data'!N$1,'Product Data'!$A$1:$G$1,0))</f>
        <v>15.85</v>
      </c>
      <c r="O825" s="5">
        <f t="shared" si="36"/>
        <v>47.55</v>
      </c>
      <c r="P825" t="str">
        <f t="shared" si="37"/>
        <v>Liberica</v>
      </c>
      <c r="Q825" t="str">
        <f t="shared" si="38"/>
        <v>Light</v>
      </c>
      <c r="R825" t="str">
        <f>_xlfn.XLOOKUP(tbl_orders[[#This Row],[Customer ID]],'Customer Data'!$A$1:$A$1001,'Customer Data'!$H$1:$H$1001,,0)</f>
        <v>Yes</v>
      </c>
    </row>
    <row r="826" spans="1:18" x14ac:dyDescent="0.2">
      <c r="A826" s="2" t="s">
        <v>3604</v>
      </c>
      <c r="B826" s="2" t="str">
        <f>TEXT(tbl_orders[[#This Row],[Order Date]],"mmm")</f>
        <v>Nov</v>
      </c>
      <c r="C826" s="2" t="str">
        <f>TEXT(tbl_orders[[#This Row],[Order Date]],"yyyy")</f>
        <v>2019</v>
      </c>
      <c r="D826" s="3">
        <v>43781</v>
      </c>
      <c r="E826" s="2" t="s">
        <v>3605</v>
      </c>
      <c r="F826" t="s">
        <v>4279</v>
      </c>
      <c r="G826" s="2">
        <v>5</v>
      </c>
      <c r="H826" s="2" t="str">
        <f>_xlfn.XLOOKUP(E826,'Customer Data'!$A$1:$A$1001,'Customer Data'!$B$1:$B$1001,,0)</f>
        <v>Correy Bourner</v>
      </c>
      <c r="I826" s="2" t="str">
        <f>IF(_xlfn.XLOOKUP(E826,'Customer Data'!$A$1:$A$1001,'Customer Data'!$C$1:$C$1001,,0)=0,"",_xlfn.XLOOKUP(E826,'Customer Data'!$A$1:$A$1001,'Customer Data'!$C$1:$C$1001,,0))</f>
        <v>cbournermw@chronoengine.com</v>
      </c>
      <c r="J826" s="2" t="str">
        <f>_xlfn.XLOOKUP(E826,'Customer Data'!$A$1:$A$1001,'Customer Data'!$F$1:$F$1001,,0)</f>
        <v>Brazil</v>
      </c>
      <c r="K826" t="str">
        <f>INDEX('Product Data'!$A$1:$G$49,MATCH('Order Data'!$F826,'Product Data'!$A$1:$A$49,0),MATCH('Order Data'!K$1,'Product Data'!$A$1:$G$1,0))</f>
        <v>Ara</v>
      </c>
      <c r="L826" t="str">
        <f>INDEX('Product Data'!$A$1:$G$49,MATCH('Order Data'!$F826,'Product Data'!$A$1:$A$49,0),MATCH('Order Data'!L$1,'Product Data'!$A$1:$G$1,0))</f>
        <v>M</v>
      </c>
      <c r="M826" s="4">
        <f>INDEX('Product Data'!$A$1:$G$49,MATCH('Order Data'!$F826,'Product Data'!$A$1:$A$49,0),MATCH('Order Data'!M$1,'Product Data'!$A$1:$G$1,0))</f>
        <v>0.2</v>
      </c>
      <c r="N826" s="5">
        <f>INDEX('Product Data'!$A$1:$G$49,MATCH('Order Data'!$F826,'Product Data'!$A$1:$A$49,0),MATCH('Order Data'!N$1,'Product Data'!$A$1:$G$1,0))</f>
        <v>3.375</v>
      </c>
      <c r="O826" s="5">
        <f t="shared" si="36"/>
        <v>16.875</v>
      </c>
      <c r="P826" t="str">
        <f t="shared" si="37"/>
        <v>Arabica</v>
      </c>
      <c r="Q826" t="str">
        <f t="shared" si="38"/>
        <v>Medium</v>
      </c>
      <c r="R826" t="str">
        <f>_xlfn.XLOOKUP(tbl_orders[[#This Row],[Customer ID]],'Customer Data'!$A$1:$A$1001,'Customer Data'!$H$1:$H$1001,,0)</f>
        <v>Yes</v>
      </c>
    </row>
    <row r="827" spans="1:18" x14ac:dyDescent="0.2">
      <c r="A827" s="2" t="s">
        <v>3608</v>
      </c>
      <c r="B827" s="2" t="str">
        <f>TEXT(tbl_orders[[#This Row],[Order Date]],"mmm")</f>
        <v>Feb</v>
      </c>
      <c r="C827" s="2" t="str">
        <f>TEXT(tbl_orders[[#This Row],[Order Date]],"yyyy")</f>
        <v>2022</v>
      </c>
      <c r="D827" s="3">
        <v>44603</v>
      </c>
      <c r="E827" s="2" t="s">
        <v>3632</v>
      </c>
      <c r="F827" t="s">
        <v>4274</v>
      </c>
      <c r="G827" s="2">
        <v>2</v>
      </c>
      <c r="H827" s="2" t="str">
        <f>_xlfn.XLOOKUP(E827,'Customer Data'!$A$1:$A$1001,'Customer Data'!$B$1:$B$1001,,0)</f>
        <v>Odelia Skerme</v>
      </c>
      <c r="I827" s="2" t="str">
        <f>IF(_xlfn.XLOOKUP(E827,'Customer Data'!$A$1:$A$1001,'Customer Data'!$C$1:$C$1001,,0)=0,"",_xlfn.XLOOKUP(E827,'Customer Data'!$A$1:$A$1001,'Customer Data'!$C$1:$C$1001,,0))</f>
        <v>oskermen3@hatena.ne.jp</v>
      </c>
      <c r="J827" s="2" t="str">
        <f>_xlfn.XLOOKUP(E827,'Customer Data'!$A$1:$A$1001,'Customer Data'!$F$1:$F$1001,,0)</f>
        <v>Brazil</v>
      </c>
      <c r="K827" t="str">
        <f>INDEX('Product Data'!$A$1:$G$49,MATCH('Order Data'!$F827,'Product Data'!$A$1:$A$49,0),MATCH('Order Data'!K$1,'Product Data'!$A$1:$G$1,0))</f>
        <v>Ara</v>
      </c>
      <c r="L827" t="str">
        <f>INDEX('Product Data'!$A$1:$G$49,MATCH('Order Data'!$F827,'Product Data'!$A$1:$A$49,0),MATCH('Order Data'!L$1,'Product Data'!$A$1:$G$1,0))</f>
        <v>D</v>
      </c>
      <c r="M827" s="4">
        <f>INDEX('Product Data'!$A$1:$G$49,MATCH('Order Data'!$F827,'Product Data'!$A$1:$A$49,0),MATCH('Order Data'!M$1,'Product Data'!$A$1:$G$1,0))</f>
        <v>1</v>
      </c>
      <c r="N827" s="5">
        <f>INDEX('Product Data'!$A$1:$G$49,MATCH('Order Data'!$F827,'Product Data'!$A$1:$A$49,0),MATCH('Order Data'!N$1,'Product Data'!$A$1:$G$1,0))</f>
        <v>9.9499999999999993</v>
      </c>
      <c r="O827" s="5">
        <f t="shared" si="36"/>
        <v>19.899999999999999</v>
      </c>
      <c r="P827" t="str">
        <f t="shared" si="37"/>
        <v>Arabica</v>
      </c>
      <c r="Q827" t="str">
        <f t="shared" si="38"/>
        <v>Dark</v>
      </c>
      <c r="R827" t="str">
        <f>_xlfn.XLOOKUP(tbl_orders[[#This Row],[Customer ID]],'Customer Data'!$A$1:$A$1001,'Customer Data'!$H$1:$H$1001,,0)</f>
        <v>Yes</v>
      </c>
    </row>
    <row r="828" spans="1:18" x14ac:dyDescent="0.2">
      <c r="A828" s="2" t="s">
        <v>3612</v>
      </c>
      <c r="B828" s="2" t="str">
        <f>TEXT(tbl_orders[[#This Row],[Order Date]],"mmm")</f>
        <v>Mar</v>
      </c>
      <c r="C828" s="2" t="str">
        <f>TEXT(tbl_orders[[#This Row],[Order Date]],"yyyy")</f>
        <v>2021</v>
      </c>
      <c r="D828" s="3">
        <v>44283</v>
      </c>
      <c r="E828" s="2" t="s">
        <v>3613</v>
      </c>
      <c r="F828" t="s">
        <v>4266</v>
      </c>
      <c r="G828" s="2">
        <v>5</v>
      </c>
      <c r="H828" s="2" t="str">
        <f>_xlfn.XLOOKUP(E828,'Customer Data'!$A$1:$A$1001,'Customer Data'!$B$1:$B$1001,,0)</f>
        <v>Kandy Heddan</v>
      </c>
      <c r="I828" s="2" t="str">
        <f>IF(_xlfn.XLOOKUP(E828,'Customer Data'!$A$1:$A$1001,'Customer Data'!$C$1:$C$1001,,0)=0,"",_xlfn.XLOOKUP(E828,'Customer Data'!$A$1:$A$1001,'Customer Data'!$C$1:$C$1001,,0))</f>
        <v>kheddanmy@icq.com</v>
      </c>
      <c r="J828" s="2" t="str">
        <f>_xlfn.XLOOKUP(E828,'Customer Data'!$A$1:$A$1001,'Customer Data'!$F$1:$F$1001,,0)</f>
        <v>China</v>
      </c>
      <c r="K828" t="str">
        <f>INDEX('Product Data'!$A$1:$G$49,MATCH('Order Data'!$F828,'Product Data'!$A$1:$A$49,0),MATCH('Order Data'!K$1,'Product Data'!$A$1:$G$1,0))</f>
        <v>Exc</v>
      </c>
      <c r="L828" t="str">
        <f>INDEX('Product Data'!$A$1:$G$49,MATCH('Order Data'!$F828,'Product Data'!$A$1:$A$49,0),MATCH('Order Data'!L$1,'Product Data'!$A$1:$G$1,0))</f>
        <v>M</v>
      </c>
      <c r="M828" s="4">
        <f>INDEX('Product Data'!$A$1:$G$49,MATCH('Order Data'!$F828,'Product Data'!$A$1:$A$49,0),MATCH('Order Data'!M$1,'Product Data'!$A$1:$G$1,0))</f>
        <v>0.5</v>
      </c>
      <c r="N828" s="5">
        <f>INDEX('Product Data'!$A$1:$G$49,MATCH('Order Data'!$F828,'Product Data'!$A$1:$A$49,0),MATCH('Order Data'!N$1,'Product Data'!$A$1:$G$1,0))</f>
        <v>8.25</v>
      </c>
      <c r="O828" s="5">
        <f t="shared" si="36"/>
        <v>41.25</v>
      </c>
      <c r="P828" t="str">
        <f t="shared" si="37"/>
        <v>Excelsa</v>
      </c>
      <c r="Q828" t="str">
        <f t="shared" si="38"/>
        <v>Medium</v>
      </c>
      <c r="R828" t="str">
        <f>_xlfn.XLOOKUP(tbl_orders[[#This Row],[Customer ID]],'Customer Data'!$A$1:$A$1001,'Customer Data'!$H$1:$H$1001,,0)</f>
        <v>Yes</v>
      </c>
    </row>
    <row r="829" spans="1:18" x14ac:dyDescent="0.2">
      <c r="A829" s="2" t="s">
        <v>3616</v>
      </c>
      <c r="B829" s="2" t="str">
        <f>TEXT(tbl_orders[[#This Row],[Order Date]],"mmm")</f>
        <v>Dec</v>
      </c>
      <c r="C829" s="2" t="str">
        <f>TEXT(tbl_orders[[#This Row],[Order Date]],"yyyy")</f>
        <v>2021</v>
      </c>
      <c r="D829" s="3">
        <v>44540</v>
      </c>
      <c r="E829" s="2" t="s">
        <v>3617</v>
      </c>
      <c r="F829" t="s">
        <v>4283</v>
      </c>
      <c r="G829" s="2">
        <v>5</v>
      </c>
      <c r="H829" s="2" t="str">
        <f>_xlfn.XLOOKUP(E829,'Customer Data'!$A$1:$A$1001,'Customer Data'!$B$1:$B$1001,,0)</f>
        <v>Ibby Charters</v>
      </c>
      <c r="I829" s="2" t="str">
        <f>IF(_xlfn.XLOOKUP(E829,'Customer Data'!$A$1:$A$1001,'Customer Data'!$C$1:$C$1001,,0)=0,"",_xlfn.XLOOKUP(E829,'Customer Data'!$A$1:$A$1001,'Customer Data'!$C$1:$C$1001,,0))</f>
        <v>ichartersmz@abc.net.au</v>
      </c>
      <c r="J829" s="2" t="str">
        <f>_xlfn.XLOOKUP(E829,'Customer Data'!$A$1:$A$1001,'Customer Data'!$F$1:$F$1001,,0)</f>
        <v>Brazil</v>
      </c>
      <c r="K829" t="str">
        <f>INDEX('Product Data'!$A$1:$G$49,MATCH('Order Data'!$F829,'Product Data'!$A$1:$A$49,0),MATCH('Order Data'!K$1,'Product Data'!$A$1:$G$1,0))</f>
        <v>Exc</v>
      </c>
      <c r="L829" t="str">
        <f>INDEX('Product Data'!$A$1:$G$49,MATCH('Order Data'!$F829,'Product Data'!$A$1:$A$49,0),MATCH('Order Data'!L$1,'Product Data'!$A$1:$G$1,0))</f>
        <v>M</v>
      </c>
      <c r="M829" s="4">
        <f>INDEX('Product Data'!$A$1:$G$49,MATCH('Order Data'!$F829,'Product Data'!$A$1:$A$49,0),MATCH('Order Data'!M$1,'Product Data'!$A$1:$G$1,0))</f>
        <v>0.2</v>
      </c>
      <c r="N829" s="5">
        <f>INDEX('Product Data'!$A$1:$G$49,MATCH('Order Data'!$F829,'Product Data'!$A$1:$A$49,0),MATCH('Order Data'!N$1,'Product Data'!$A$1:$G$1,0))</f>
        <v>4.125</v>
      </c>
      <c r="O829" s="5">
        <f t="shared" si="36"/>
        <v>20.625</v>
      </c>
      <c r="P829" t="str">
        <f t="shared" si="37"/>
        <v>Excelsa</v>
      </c>
      <c r="Q829" t="str">
        <f t="shared" si="38"/>
        <v>Medium</v>
      </c>
      <c r="R829" t="str">
        <f>_xlfn.XLOOKUP(tbl_orders[[#This Row],[Customer ID]],'Customer Data'!$A$1:$A$1001,'Customer Data'!$H$1:$H$1001,,0)</f>
        <v>No</v>
      </c>
    </row>
    <row r="830" spans="1:18" x14ac:dyDescent="0.2">
      <c r="A830" s="2" t="s">
        <v>3620</v>
      </c>
      <c r="B830" s="2" t="str">
        <f>TEXT(tbl_orders[[#This Row],[Order Date]],"mmm")</f>
        <v>Nov</v>
      </c>
      <c r="C830" s="2" t="str">
        <f>TEXT(tbl_orders[[#This Row],[Order Date]],"yyyy")</f>
        <v>2021</v>
      </c>
      <c r="D830" s="3">
        <v>44505</v>
      </c>
      <c r="E830" s="2" t="s">
        <v>3621</v>
      </c>
      <c r="F830" t="s">
        <v>4295</v>
      </c>
      <c r="G830" s="2">
        <v>6</v>
      </c>
      <c r="H830" s="2" t="str">
        <f>_xlfn.XLOOKUP(E830,'Customer Data'!$A$1:$A$1001,'Customer Data'!$B$1:$B$1001,,0)</f>
        <v>Adora Roubert</v>
      </c>
      <c r="I830" s="2" t="str">
        <f>IF(_xlfn.XLOOKUP(E830,'Customer Data'!$A$1:$A$1001,'Customer Data'!$C$1:$C$1001,,0)=0,"",_xlfn.XLOOKUP(E830,'Customer Data'!$A$1:$A$1001,'Customer Data'!$C$1:$C$1001,,0))</f>
        <v>aroubertn0@tmall.com</v>
      </c>
      <c r="J830" s="2" t="str">
        <f>_xlfn.XLOOKUP(E830,'Customer Data'!$A$1:$A$1001,'Customer Data'!$F$1:$F$1001,,0)</f>
        <v>United States</v>
      </c>
      <c r="K830" t="str">
        <f>INDEX('Product Data'!$A$1:$G$49,MATCH('Order Data'!$F830,'Product Data'!$A$1:$A$49,0),MATCH('Order Data'!K$1,'Product Data'!$A$1:$G$1,0))</f>
        <v>Ara</v>
      </c>
      <c r="L830" t="str">
        <f>INDEX('Product Data'!$A$1:$G$49,MATCH('Order Data'!$F830,'Product Data'!$A$1:$A$49,0),MATCH('Order Data'!L$1,'Product Data'!$A$1:$G$1,0))</f>
        <v>D</v>
      </c>
      <c r="M830" s="4">
        <f>INDEX('Product Data'!$A$1:$G$49,MATCH('Order Data'!$F830,'Product Data'!$A$1:$A$49,0),MATCH('Order Data'!M$1,'Product Data'!$A$1:$G$1,0))</f>
        <v>2.5</v>
      </c>
      <c r="N830" s="5">
        <f>INDEX('Product Data'!$A$1:$G$49,MATCH('Order Data'!$F830,'Product Data'!$A$1:$A$49,0),MATCH('Order Data'!N$1,'Product Data'!$A$1:$G$1,0))</f>
        <v>22.884999999999998</v>
      </c>
      <c r="O830" s="5">
        <f t="shared" si="36"/>
        <v>137.31</v>
      </c>
      <c r="P830" t="str">
        <f t="shared" si="37"/>
        <v>Arabica</v>
      </c>
      <c r="Q830" t="str">
        <f t="shared" si="38"/>
        <v>Dark</v>
      </c>
      <c r="R830" t="str">
        <f>_xlfn.XLOOKUP(tbl_orders[[#This Row],[Customer ID]],'Customer Data'!$A$1:$A$1001,'Customer Data'!$H$1:$H$1001,,0)</f>
        <v>Yes</v>
      </c>
    </row>
    <row r="831" spans="1:18" x14ac:dyDescent="0.2">
      <c r="A831" s="2" t="s">
        <v>3624</v>
      </c>
      <c r="B831" s="2" t="str">
        <f>TEXT(tbl_orders[[#This Row],[Order Date]],"mmm")</f>
        <v>Feb</v>
      </c>
      <c r="C831" s="2" t="str">
        <f>TEXT(tbl_orders[[#This Row],[Order Date]],"yyyy")</f>
        <v>2020</v>
      </c>
      <c r="D831" s="3">
        <v>43890</v>
      </c>
      <c r="E831" s="2" t="s">
        <v>3625</v>
      </c>
      <c r="F831" t="s">
        <v>4281</v>
      </c>
      <c r="G831" s="2">
        <v>1</v>
      </c>
      <c r="H831" s="2" t="str">
        <f>_xlfn.XLOOKUP(E831,'Customer Data'!$A$1:$A$1001,'Customer Data'!$B$1:$B$1001,,0)</f>
        <v>Hillel Mairs</v>
      </c>
      <c r="I831" s="2" t="str">
        <f>IF(_xlfn.XLOOKUP(E831,'Customer Data'!$A$1:$A$1001,'Customer Data'!$C$1:$C$1001,,0)=0,"",_xlfn.XLOOKUP(E831,'Customer Data'!$A$1:$A$1001,'Customer Data'!$C$1:$C$1001,,0))</f>
        <v>hmairsn1@so-net.ne.jp</v>
      </c>
      <c r="J831" s="2" t="str">
        <f>_xlfn.XLOOKUP(E831,'Customer Data'!$A$1:$A$1001,'Customer Data'!$F$1:$F$1001,,0)</f>
        <v>United States</v>
      </c>
      <c r="K831" t="str">
        <f>INDEX('Product Data'!$A$1:$G$49,MATCH('Order Data'!$F831,'Product Data'!$A$1:$A$49,0),MATCH('Order Data'!K$1,'Product Data'!$A$1:$G$1,0))</f>
        <v>Ara</v>
      </c>
      <c r="L831" t="str">
        <f>INDEX('Product Data'!$A$1:$G$49,MATCH('Order Data'!$F831,'Product Data'!$A$1:$A$49,0),MATCH('Order Data'!L$1,'Product Data'!$A$1:$G$1,0))</f>
        <v>D</v>
      </c>
      <c r="M831" s="4">
        <f>INDEX('Product Data'!$A$1:$G$49,MATCH('Order Data'!$F831,'Product Data'!$A$1:$A$49,0),MATCH('Order Data'!M$1,'Product Data'!$A$1:$G$1,0))</f>
        <v>0.2</v>
      </c>
      <c r="N831" s="5">
        <f>INDEX('Product Data'!$A$1:$G$49,MATCH('Order Data'!$F831,'Product Data'!$A$1:$A$49,0),MATCH('Order Data'!N$1,'Product Data'!$A$1:$G$1,0))</f>
        <v>2.9849999999999999</v>
      </c>
      <c r="O831" s="5">
        <f t="shared" si="36"/>
        <v>2.9849999999999999</v>
      </c>
      <c r="P831" t="str">
        <f t="shared" si="37"/>
        <v>Arabica</v>
      </c>
      <c r="Q831" t="str">
        <f t="shared" si="38"/>
        <v>Dark</v>
      </c>
      <c r="R831" t="str">
        <f>_xlfn.XLOOKUP(tbl_orders[[#This Row],[Customer ID]],'Customer Data'!$A$1:$A$1001,'Customer Data'!$H$1:$H$1001,,0)</f>
        <v>No</v>
      </c>
    </row>
    <row r="832" spans="1:18" x14ac:dyDescent="0.2">
      <c r="A832" s="2" t="s">
        <v>3628</v>
      </c>
      <c r="B832" s="2" t="str">
        <f>TEXT(tbl_orders[[#This Row],[Order Date]],"mmm")</f>
        <v>Aug</v>
      </c>
      <c r="C832" s="2" t="str">
        <f>TEXT(tbl_orders[[#This Row],[Order Date]],"yyyy")</f>
        <v>2021</v>
      </c>
      <c r="D832" s="3">
        <v>44414</v>
      </c>
      <c r="E832" s="2" t="s">
        <v>3629</v>
      </c>
      <c r="F832" t="s">
        <v>4268</v>
      </c>
      <c r="G832" s="2">
        <v>2</v>
      </c>
      <c r="H832" s="2" t="str">
        <f>_xlfn.XLOOKUP(E832,'Customer Data'!$A$1:$A$1001,'Customer Data'!$B$1:$B$1001,,0)</f>
        <v>Helaina Rainforth</v>
      </c>
      <c r="I832" s="2" t="str">
        <f>IF(_xlfn.XLOOKUP(E832,'Customer Data'!$A$1:$A$1001,'Customer Data'!$C$1:$C$1001,,0)=0,"",_xlfn.XLOOKUP(E832,'Customer Data'!$A$1:$A$1001,'Customer Data'!$C$1:$C$1001,,0))</f>
        <v>hrainforthn2@blog.com</v>
      </c>
      <c r="J832" s="2" t="str">
        <f>_xlfn.XLOOKUP(E832,'Customer Data'!$A$1:$A$1001,'Customer Data'!$F$1:$F$1001,,0)</f>
        <v>China</v>
      </c>
      <c r="K832" t="str">
        <f>INDEX('Product Data'!$A$1:$G$49,MATCH('Order Data'!$F832,'Product Data'!$A$1:$A$49,0),MATCH('Order Data'!K$1,'Product Data'!$A$1:$G$1,0))</f>
        <v>Exc</v>
      </c>
      <c r="L832" t="str">
        <f>INDEX('Product Data'!$A$1:$G$49,MATCH('Order Data'!$F832,'Product Data'!$A$1:$A$49,0),MATCH('Order Data'!L$1,'Product Data'!$A$1:$G$1,0))</f>
        <v>M</v>
      </c>
      <c r="M832" s="4">
        <f>INDEX('Product Data'!$A$1:$G$49,MATCH('Order Data'!$F832,'Product Data'!$A$1:$A$49,0),MATCH('Order Data'!M$1,'Product Data'!$A$1:$G$1,0))</f>
        <v>1</v>
      </c>
      <c r="N832" s="5">
        <f>INDEX('Product Data'!$A$1:$G$49,MATCH('Order Data'!$F832,'Product Data'!$A$1:$A$49,0),MATCH('Order Data'!N$1,'Product Data'!$A$1:$G$1,0))</f>
        <v>13.75</v>
      </c>
      <c r="O832" s="5">
        <f t="shared" si="36"/>
        <v>27.5</v>
      </c>
      <c r="P832" t="str">
        <f t="shared" si="37"/>
        <v>Excelsa</v>
      </c>
      <c r="Q832" t="str">
        <f t="shared" si="38"/>
        <v>Medium</v>
      </c>
      <c r="R832" t="str">
        <f>_xlfn.XLOOKUP(tbl_orders[[#This Row],[Customer ID]],'Customer Data'!$A$1:$A$1001,'Customer Data'!$H$1:$H$1001,,0)</f>
        <v>No</v>
      </c>
    </row>
    <row r="833" spans="1:18" x14ac:dyDescent="0.2">
      <c r="A833" s="2" t="s">
        <v>3628</v>
      </c>
      <c r="B833" s="2" t="str">
        <f>TEXT(tbl_orders[[#This Row],[Order Date]],"mmm")</f>
        <v>Aug</v>
      </c>
      <c r="C833" s="2" t="str">
        <f>TEXT(tbl_orders[[#This Row],[Order Date]],"yyyy")</f>
        <v>2021</v>
      </c>
      <c r="D833" s="3">
        <v>44414</v>
      </c>
      <c r="E833" s="2" t="s">
        <v>3629</v>
      </c>
      <c r="F833" t="s">
        <v>4281</v>
      </c>
      <c r="G833" s="2">
        <v>2</v>
      </c>
      <c r="H833" s="2" t="str">
        <f>_xlfn.XLOOKUP(E833,'Customer Data'!$A$1:$A$1001,'Customer Data'!$B$1:$B$1001,,0)</f>
        <v>Helaina Rainforth</v>
      </c>
      <c r="I833" s="2" t="str">
        <f>IF(_xlfn.XLOOKUP(E833,'Customer Data'!$A$1:$A$1001,'Customer Data'!$C$1:$C$1001,,0)=0,"",_xlfn.XLOOKUP(E833,'Customer Data'!$A$1:$A$1001,'Customer Data'!$C$1:$C$1001,,0))</f>
        <v>hrainforthn2@blog.com</v>
      </c>
      <c r="J833" s="2" t="str">
        <f>_xlfn.XLOOKUP(E833,'Customer Data'!$A$1:$A$1001,'Customer Data'!$F$1:$F$1001,,0)</f>
        <v>China</v>
      </c>
      <c r="K833" t="str">
        <f>INDEX('Product Data'!$A$1:$G$49,MATCH('Order Data'!$F833,'Product Data'!$A$1:$A$49,0),MATCH('Order Data'!K$1,'Product Data'!$A$1:$G$1,0))</f>
        <v>Ara</v>
      </c>
      <c r="L833" t="str">
        <f>INDEX('Product Data'!$A$1:$G$49,MATCH('Order Data'!$F833,'Product Data'!$A$1:$A$49,0),MATCH('Order Data'!L$1,'Product Data'!$A$1:$G$1,0))</f>
        <v>D</v>
      </c>
      <c r="M833" s="4">
        <f>INDEX('Product Data'!$A$1:$G$49,MATCH('Order Data'!$F833,'Product Data'!$A$1:$A$49,0),MATCH('Order Data'!M$1,'Product Data'!$A$1:$G$1,0))</f>
        <v>0.2</v>
      </c>
      <c r="N833" s="5">
        <f>INDEX('Product Data'!$A$1:$G$49,MATCH('Order Data'!$F833,'Product Data'!$A$1:$A$49,0),MATCH('Order Data'!N$1,'Product Data'!$A$1:$G$1,0))</f>
        <v>2.9849999999999999</v>
      </c>
      <c r="O833" s="5">
        <f t="shared" si="36"/>
        <v>5.97</v>
      </c>
      <c r="P833" t="str">
        <f t="shared" si="37"/>
        <v>Arabica</v>
      </c>
      <c r="Q833" t="str">
        <f t="shared" si="38"/>
        <v>Dark</v>
      </c>
      <c r="R833" t="str">
        <f>_xlfn.XLOOKUP(tbl_orders[[#This Row],[Customer ID]],'Customer Data'!$A$1:$A$1001,'Customer Data'!$H$1:$H$1001,,0)</f>
        <v>No</v>
      </c>
    </row>
    <row r="834" spans="1:18" x14ac:dyDescent="0.2">
      <c r="A834" s="2" t="s">
        <v>3635</v>
      </c>
      <c r="B834" s="2" t="str">
        <f>TEXT(tbl_orders[[#This Row],[Order Date]],"mmm")</f>
        <v>Mar</v>
      </c>
      <c r="C834" s="2" t="str">
        <f>TEXT(tbl_orders[[#This Row],[Order Date]],"yyyy")</f>
        <v>2021</v>
      </c>
      <c r="D834" s="3">
        <v>44274</v>
      </c>
      <c r="E834" s="2" t="s">
        <v>3636</v>
      </c>
      <c r="F834" t="s">
        <v>4265</v>
      </c>
      <c r="G834" s="2">
        <v>6</v>
      </c>
      <c r="H834" s="2" t="str">
        <f>_xlfn.XLOOKUP(E834,'Customer Data'!$A$1:$A$1001,'Customer Data'!$B$1:$B$1001,,0)</f>
        <v>Isac Jesper</v>
      </c>
      <c r="I834" s="2" t="str">
        <f>IF(_xlfn.XLOOKUP(E834,'Customer Data'!$A$1:$A$1001,'Customer Data'!$C$1:$C$1001,,0)=0,"",_xlfn.XLOOKUP(E834,'Customer Data'!$A$1:$A$1001,'Customer Data'!$C$1:$C$1001,,0))</f>
        <v>ijespern4@theglobeandmail.com</v>
      </c>
      <c r="J834" s="2" t="str">
        <f>_xlfn.XLOOKUP(E834,'Customer Data'!$A$1:$A$1001,'Customer Data'!$F$1:$F$1001,,0)</f>
        <v>United States</v>
      </c>
      <c r="K834" t="str">
        <f>INDEX('Product Data'!$A$1:$G$49,MATCH('Order Data'!$F834,'Product Data'!$A$1:$A$49,0),MATCH('Order Data'!K$1,'Product Data'!$A$1:$G$1,0))</f>
        <v>Rob</v>
      </c>
      <c r="L834" t="str">
        <f>INDEX('Product Data'!$A$1:$G$49,MATCH('Order Data'!$F834,'Product Data'!$A$1:$A$49,0),MATCH('Order Data'!L$1,'Product Data'!$A$1:$G$1,0))</f>
        <v>M</v>
      </c>
      <c r="M834" s="4">
        <f>INDEX('Product Data'!$A$1:$G$49,MATCH('Order Data'!$F834,'Product Data'!$A$1:$A$49,0),MATCH('Order Data'!M$1,'Product Data'!$A$1:$G$1,0))</f>
        <v>1</v>
      </c>
      <c r="N834" s="5">
        <f>INDEX('Product Data'!$A$1:$G$49,MATCH('Order Data'!$F834,'Product Data'!$A$1:$A$49,0),MATCH('Order Data'!N$1,'Product Data'!$A$1:$G$1,0))</f>
        <v>9.9499999999999993</v>
      </c>
      <c r="O834" s="5">
        <f t="shared" si="36"/>
        <v>59.699999999999996</v>
      </c>
      <c r="P834" t="str">
        <f t="shared" si="37"/>
        <v>Robusta</v>
      </c>
      <c r="Q834" t="str">
        <f t="shared" si="38"/>
        <v>Medium</v>
      </c>
      <c r="R834" t="str">
        <f>_xlfn.XLOOKUP(tbl_orders[[#This Row],[Customer ID]],'Customer Data'!$A$1:$A$1001,'Customer Data'!$H$1:$H$1001,,0)</f>
        <v>No</v>
      </c>
    </row>
    <row r="835" spans="1:18" x14ac:dyDescent="0.2">
      <c r="A835" s="2" t="s">
        <v>3639</v>
      </c>
      <c r="B835" s="2" t="str">
        <f>TEXT(tbl_orders[[#This Row],[Order Date]],"mmm")</f>
        <v>Apr</v>
      </c>
      <c r="C835" s="2" t="str">
        <f>TEXT(tbl_orders[[#This Row],[Order Date]],"yyyy")</f>
        <v>2021</v>
      </c>
      <c r="D835" s="3">
        <v>44302</v>
      </c>
      <c r="E835" s="2" t="s">
        <v>3640</v>
      </c>
      <c r="F835" t="s">
        <v>4276</v>
      </c>
      <c r="G835" s="2">
        <v>4</v>
      </c>
      <c r="H835" s="2" t="str">
        <f>_xlfn.XLOOKUP(E835,'Customer Data'!$A$1:$A$1001,'Customer Data'!$B$1:$B$1001,,0)</f>
        <v>Lenette Dwerryhouse</v>
      </c>
      <c r="I835" s="2" t="str">
        <f>IF(_xlfn.XLOOKUP(E835,'Customer Data'!$A$1:$A$1001,'Customer Data'!$C$1:$C$1001,,0)=0,"",_xlfn.XLOOKUP(E835,'Customer Data'!$A$1:$A$1001,'Customer Data'!$C$1:$C$1001,,0))</f>
        <v>ldwerryhousen5@gravatar.com</v>
      </c>
      <c r="J835" s="2" t="str">
        <f>_xlfn.XLOOKUP(E835,'Customer Data'!$A$1:$A$1001,'Customer Data'!$F$1:$F$1001,,0)</f>
        <v>United States</v>
      </c>
      <c r="K835" t="str">
        <f>INDEX('Product Data'!$A$1:$G$49,MATCH('Order Data'!$F835,'Product Data'!$A$1:$A$49,0),MATCH('Order Data'!K$1,'Product Data'!$A$1:$G$1,0))</f>
        <v>Rob</v>
      </c>
      <c r="L835" t="str">
        <f>INDEX('Product Data'!$A$1:$G$49,MATCH('Order Data'!$F835,'Product Data'!$A$1:$A$49,0),MATCH('Order Data'!L$1,'Product Data'!$A$1:$G$1,0))</f>
        <v>D</v>
      </c>
      <c r="M835" s="4">
        <f>INDEX('Product Data'!$A$1:$G$49,MATCH('Order Data'!$F835,'Product Data'!$A$1:$A$49,0),MATCH('Order Data'!M$1,'Product Data'!$A$1:$G$1,0))</f>
        <v>2.5</v>
      </c>
      <c r="N835" s="5">
        <f>INDEX('Product Data'!$A$1:$G$49,MATCH('Order Data'!$F835,'Product Data'!$A$1:$A$49,0),MATCH('Order Data'!N$1,'Product Data'!$A$1:$G$1,0))</f>
        <v>20.584999999999997</v>
      </c>
      <c r="O835" s="5">
        <f t="shared" ref="O835:O898" si="39">N835*G835</f>
        <v>82.339999999999989</v>
      </c>
      <c r="P835" t="str">
        <f t="shared" ref="P835:P898" si="40">IF(K835="Rob","Robusta",IF(K835="Exc","Excelsa",IF(K835="Ara","Arabica",IF(K835="Lib","Liberica",""))))</f>
        <v>Robusta</v>
      </c>
      <c r="Q835" t="str">
        <f t="shared" ref="Q835:Q898" si="41">IF(L835="M","Medium",IF(L835="L","Light",IF(L835="D","Dark","")))</f>
        <v>Dark</v>
      </c>
      <c r="R835" t="str">
        <f>_xlfn.XLOOKUP(tbl_orders[[#This Row],[Customer ID]],'Customer Data'!$A$1:$A$1001,'Customer Data'!$H$1:$H$1001,,0)</f>
        <v>Yes</v>
      </c>
    </row>
    <row r="836" spans="1:18" x14ac:dyDescent="0.2">
      <c r="A836" s="2" t="s">
        <v>3643</v>
      </c>
      <c r="B836" s="2" t="str">
        <f>TEXT(tbl_orders[[#This Row],[Order Date]],"mmm")</f>
        <v>Nov</v>
      </c>
      <c r="C836" s="2" t="str">
        <f>TEXT(tbl_orders[[#This Row],[Order Date]],"yyyy")</f>
        <v>2020</v>
      </c>
      <c r="D836" s="3">
        <v>44141</v>
      </c>
      <c r="E836" s="2" t="s">
        <v>3644</v>
      </c>
      <c r="F836" t="s">
        <v>4295</v>
      </c>
      <c r="G836" s="2">
        <v>1</v>
      </c>
      <c r="H836" s="2" t="str">
        <f>_xlfn.XLOOKUP(E836,'Customer Data'!$A$1:$A$1001,'Customer Data'!$B$1:$B$1001,,0)</f>
        <v>Nadeen Broomer</v>
      </c>
      <c r="I836" s="2" t="str">
        <f>IF(_xlfn.XLOOKUP(E836,'Customer Data'!$A$1:$A$1001,'Customer Data'!$C$1:$C$1001,,0)=0,"",_xlfn.XLOOKUP(E836,'Customer Data'!$A$1:$A$1001,'Customer Data'!$C$1:$C$1001,,0))</f>
        <v>nbroomern6@examiner.com</v>
      </c>
      <c r="J836" s="2" t="str">
        <f>_xlfn.XLOOKUP(E836,'Customer Data'!$A$1:$A$1001,'Customer Data'!$F$1:$F$1001,,0)</f>
        <v>China</v>
      </c>
      <c r="K836" t="str">
        <f>INDEX('Product Data'!$A$1:$G$49,MATCH('Order Data'!$F836,'Product Data'!$A$1:$A$49,0),MATCH('Order Data'!K$1,'Product Data'!$A$1:$G$1,0))</f>
        <v>Ara</v>
      </c>
      <c r="L836" t="str">
        <f>INDEX('Product Data'!$A$1:$G$49,MATCH('Order Data'!$F836,'Product Data'!$A$1:$A$49,0),MATCH('Order Data'!L$1,'Product Data'!$A$1:$G$1,0))</f>
        <v>D</v>
      </c>
      <c r="M836" s="4">
        <f>INDEX('Product Data'!$A$1:$G$49,MATCH('Order Data'!$F836,'Product Data'!$A$1:$A$49,0),MATCH('Order Data'!M$1,'Product Data'!$A$1:$G$1,0))</f>
        <v>2.5</v>
      </c>
      <c r="N836" s="5">
        <f>INDEX('Product Data'!$A$1:$G$49,MATCH('Order Data'!$F836,'Product Data'!$A$1:$A$49,0),MATCH('Order Data'!N$1,'Product Data'!$A$1:$G$1,0))</f>
        <v>22.884999999999998</v>
      </c>
      <c r="O836" s="5">
        <f t="shared" si="39"/>
        <v>22.884999999999998</v>
      </c>
      <c r="P836" t="str">
        <f t="shared" si="40"/>
        <v>Arabica</v>
      </c>
      <c r="Q836" t="str">
        <f t="shared" si="41"/>
        <v>Dark</v>
      </c>
      <c r="R836" t="str">
        <f>_xlfn.XLOOKUP(tbl_orders[[#This Row],[Customer ID]],'Customer Data'!$A$1:$A$1001,'Customer Data'!$H$1:$H$1001,,0)</f>
        <v>No</v>
      </c>
    </row>
    <row r="837" spans="1:18" x14ac:dyDescent="0.2">
      <c r="A837" s="2" t="s">
        <v>3647</v>
      </c>
      <c r="B837" s="2" t="str">
        <f>TEXT(tbl_orders[[#This Row],[Order Date]],"mmm")</f>
        <v>Mar</v>
      </c>
      <c r="C837" s="2" t="str">
        <f>TEXT(tbl_orders[[#This Row],[Order Date]],"yyyy")</f>
        <v>2021</v>
      </c>
      <c r="D837" s="3">
        <v>44270</v>
      </c>
      <c r="E837" s="2" t="s">
        <v>3648</v>
      </c>
      <c r="F837" t="s">
        <v>4303</v>
      </c>
      <c r="G837" s="2">
        <v>1</v>
      </c>
      <c r="H837" s="2" t="str">
        <f>_xlfn.XLOOKUP(E837,'Customer Data'!$A$1:$A$1001,'Customer Data'!$B$1:$B$1001,,0)</f>
        <v>Konstantine Thoumasson</v>
      </c>
      <c r="I837" s="2" t="str">
        <f>IF(_xlfn.XLOOKUP(E837,'Customer Data'!$A$1:$A$1001,'Customer Data'!$C$1:$C$1001,,0)=0,"",_xlfn.XLOOKUP(E837,'Customer Data'!$A$1:$A$1001,'Customer Data'!$C$1:$C$1001,,0))</f>
        <v>kthoumassonn7@bloglovin.com</v>
      </c>
      <c r="J837" s="2" t="str">
        <f>_xlfn.XLOOKUP(E837,'Customer Data'!$A$1:$A$1001,'Customer Data'!$F$1:$F$1001,,0)</f>
        <v>United States</v>
      </c>
      <c r="K837" t="str">
        <f>INDEX('Product Data'!$A$1:$G$49,MATCH('Order Data'!$F837,'Product Data'!$A$1:$A$49,0),MATCH('Order Data'!K$1,'Product Data'!$A$1:$G$1,0))</f>
        <v>Exc</v>
      </c>
      <c r="L837" t="str">
        <f>INDEX('Product Data'!$A$1:$G$49,MATCH('Order Data'!$F837,'Product Data'!$A$1:$A$49,0),MATCH('Order Data'!L$1,'Product Data'!$A$1:$G$1,0))</f>
        <v>L</v>
      </c>
      <c r="M837" s="4">
        <f>INDEX('Product Data'!$A$1:$G$49,MATCH('Order Data'!$F837,'Product Data'!$A$1:$A$49,0),MATCH('Order Data'!M$1,'Product Data'!$A$1:$G$1,0))</f>
        <v>0.5</v>
      </c>
      <c r="N837" s="5">
        <f>INDEX('Product Data'!$A$1:$G$49,MATCH('Order Data'!$F837,'Product Data'!$A$1:$A$49,0),MATCH('Order Data'!N$1,'Product Data'!$A$1:$G$1,0))</f>
        <v>8.91</v>
      </c>
      <c r="O837" s="5">
        <f t="shared" si="39"/>
        <v>8.91</v>
      </c>
      <c r="P837" t="str">
        <f t="shared" si="40"/>
        <v>Excelsa</v>
      </c>
      <c r="Q837" t="str">
        <f t="shared" si="41"/>
        <v>Light</v>
      </c>
      <c r="R837" t="str">
        <f>_xlfn.XLOOKUP(tbl_orders[[#This Row],[Customer ID]],'Customer Data'!$A$1:$A$1001,'Customer Data'!$H$1:$H$1001,,0)</f>
        <v>Yes</v>
      </c>
    </row>
    <row r="838" spans="1:18" x14ac:dyDescent="0.2">
      <c r="A838" s="2" t="s">
        <v>3651</v>
      </c>
      <c r="B838" s="2" t="str">
        <f>TEXT(tbl_orders[[#This Row],[Order Date]],"mmm")</f>
        <v>Oct</v>
      </c>
      <c r="C838" s="2" t="str">
        <f>TEXT(tbl_orders[[#This Row],[Order Date]],"yyyy")</f>
        <v>2021</v>
      </c>
      <c r="D838" s="3">
        <v>44486</v>
      </c>
      <c r="E838" s="2" t="s">
        <v>3652</v>
      </c>
      <c r="F838" t="s">
        <v>4281</v>
      </c>
      <c r="G838" s="2">
        <v>4</v>
      </c>
      <c r="H838" s="2" t="str">
        <f>_xlfn.XLOOKUP(E838,'Customer Data'!$A$1:$A$1001,'Customer Data'!$B$1:$B$1001,,0)</f>
        <v>Frans Habbergham</v>
      </c>
      <c r="I838" s="2" t="str">
        <f>IF(_xlfn.XLOOKUP(E838,'Customer Data'!$A$1:$A$1001,'Customer Data'!$C$1:$C$1001,,0)=0,"",_xlfn.XLOOKUP(E838,'Customer Data'!$A$1:$A$1001,'Customer Data'!$C$1:$C$1001,,0))</f>
        <v>fhabberghamn8@discovery.com</v>
      </c>
      <c r="J838" s="2" t="str">
        <f>_xlfn.XLOOKUP(E838,'Customer Data'!$A$1:$A$1001,'Customer Data'!$F$1:$F$1001,,0)</f>
        <v>Brazil</v>
      </c>
      <c r="K838" t="str">
        <f>INDEX('Product Data'!$A$1:$G$49,MATCH('Order Data'!$F838,'Product Data'!$A$1:$A$49,0),MATCH('Order Data'!K$1,'Product Data'!$A$1:$G$1,0))</f>
        <v>Ara</v>
      </c>
      <c r="L838" t="str">
        <f>INDEX('Product Data'!$A$1:$G$49,MATCH('Order Data'!$F838,'Product Data'!$A$1:$A$49,0),MATCH('Order Data'!L$1,'Product Data'!$A$1:$G$1,0))</f>
        <v>D</v>
      </c>
      <c r="M838" s="4">
        <f>INDEX('Product Data'!$A$1:$G$49,MATCH('Order Data'!$F838,'Product Data'!$A$1:$A$49,0),MATCH('Order Data'!M$1,'Product Data'!$A$1:$G$1,0))</f>
        <v>0.2</v>
      </c>
      <c r="N838" s="5">
        <f>INDEX('Product Data'!$A$1:$G$49,MATCH('Order Data'!$F838,'Product Data'!$A$1:$A$49,0),MATCH('Order Data'!N$1,'Product Data'!$A$1:$G$1,0))</f>
        <v>2.9849999999999999</v>
      </c>
      <c r="O838" s="5">
        <f t="shared" si="39"/>
        <v>11.94</v>
      </c>
      <c r="P838" t="str">
        <f t="shared" si="40"/>
        <v>Arabica</v>
      </c>
      <c r="Q838" t="str">
        <f t="shared" si="41"/>
        <v>Dark</v>
      </c>
      <c r="R838" t="str">
        <f>_xlfn.XLOOKUP(tbl_orders[[#This Row],[Customer ID]],'Customer Data'!$A$1:$A$1001,'Customer Data'!$H$1:$H$1001,,0)</f>
        <v>No</v>
      </c>
    </row>
    <row r="839" spans="1:18" x14ac:dyDescent="0.2">
      <c r="A839" s="2" t="s">
        <v>3655</v>
      </c>
      <c r="B839" s="2" t="str">
        <f>TEXT(tbl_orders[[#This Row],[Order Date]],"mmm")</f>
        <v>Sep</v>
      </c>
      <c r="C839" s="2" t="str">
        <f>TEXT(tbl_orders[[#This Row],[Order Date]],"yyyy")</f>
        <v>2019</v>
      </c>
      <c r="D839" s="3">
        <v>43715</v>
      </c>
      <c r="E839" s="2" t="s">
        <v>3582</v>
      </c>
      <c r="F839" t="s">
        <v>4308</v>
      </c>
      <c r="G839" s="2">
        <v>3</v>
      </c>
      <c r="H839" s="2" t="str">
        <f>_xlfn.XLOOKUP(E839,'Customer Data'!$A$1:$A$1001,'Customer Data'!$B$1:$B$1001,,0)</f>
        <v>Allis Wilmore</v>
      </c>
      <c r="I839" s="2" t="str">
        <f>IF(_xlfn.XLOOKUP(E839,'Customer Data'!$A$1:$A$1001,'Customer Data'!$C$1:$C$1001,,0)=0,"",_xlfn.XLOOKUP(E839,'Customer Data'!$A$1:$A$1001,'Customer Data'!$C$1:$C$1001,,0))</f>
        <v/>
      </c>
      <c r="J839" s="2" t="str">
        <f>_xlfn.XLOOKUP(E839,'Customer Data'!$A$1:$A$1001,'Customer Data'!$F$1:$F$1001,,0)</f>
        <v>China</v>
      </c>
      <c r="K839" t="str">
        <f>INDEX('Product Data'!$A$1:$G$49,MATCH('Order Data'!$F839,'Product Data'!$A$1:$A$49,0),MATCH('Order Data'!K$1,'Product Data'!$A$1:$G$1,0))</f>
        <v>Lib</v>
      </c>
      <c r="L839" t="str">
        <f>INDEX('Product Data'!$A$1:$G$49,MATCH('Order Data'!$F839,'Product Data'!$A$1:$A$49,0),MATCH('Order Data'!L$1,'Product Data'!$A$1:$G$1,0))</f>
        <v>M</v>
      </c>
      <c r="M839" s="4">
        <f>INDEX('Product Data'!$A$1:$G$49,MATCH('Order Data'!$F839,'Product Data'!$A$1:$A$49,0),MATCH('Order Data'!M$1,'Product Data'!$A$1:$G$1,0))</f>
        <v>2.5</v>
      </c>
      <c r="N839" s="5">
        <f>INDEX('Product Data'!$A$1:$G$49,MATCH('Order Data'!$F839,'Product Data'!$A$1:$A$49,0),MATCH('Order Data'!N$1,'Product Data'!$A$1:$G$1,0))</f>
        <v>33.464999999999996</v>
      </c>
      <c r="O839" s="5">
        <f t="shared" si="39"/>
        <v>100.39499999999998</v>
      </c>
      <c r="P839" t="str">
        <f t="shared" si="40"/>
        <v>Liberica</v>
      </c>
      <c r="Q839" t="str">
        <f t="shared" si="41"/>
        <v>Medium</v>
      </c>
      <c r="R839" t="str">
        <f>_xlfn.XLOOKUP(tbl_orders[[#This Row],[Customer ID]],'Customer Data'!$A$1:$A$1001,'Customer Data'!$H$1:$H$1001,,0)</f>
        <v>No</v>
      </c>
    </row>
    <row r="840" spans="1:18" x14ac:dyDescent="0.2">
      <c r="A840" s="2" t="s">
        <v>3659</v>
      </c>
      <c r="B840" s="2" t="str">
        <f>TEXT(tbl_orders[[#This Row],[Order Date]],"mmm")</f>
        <v>Jul</v>
      </c>
      <c r="C840" s="2" t="str">
        <f>TEXT(tbl_orders[[#This Row],[Order Date]],"yyyy")</f>
        <v>2022</v>
      </c>
      <c r="D840" s="3">
        <v>44755</v>
      </c>
      <c r="E840" s="2" t="s">
        <v>3660</v>
      </c>
      <c r="F840" t="s">
        <v>4295</v>
      </c>
      <c r="G840" s="2">
        <v>2</v>
      </c>
      <c r="H840" s="2" t="str">
        <f>_xlfn.XLOOKUP(E840,'Customer Data'!$A$1:$A$1001,'Customer Data'!$B$1:$B$1001,,0)</f>
        <v>Romain Avrashin</v>
      </c>
      <c r="I840" s="2" t="str">
        <f>IF(_xlfn.XLOOKUP(E840,'Customer Data'!$A$1:$A$1001,'Customer Data'!$C$1:$C$1001,,0)=0,"",_xlfn.XLOOKUP(E840,'Customer Data'!$A$1:$A$1001,'Customer Data'!$C$1:$C$1001,,0))</f>
        <v>ravrashinna@tamu.edu</v>
      </c>
      <c r="J840" s="2" t="str">
        <f>_xlfn.XLOOKUP(E840,'Customer Data'!$A$1:$A$1001,'Customer Data'!$F$1:$F$1001,,0)</f>
        <v>United States</v>
      </c>
      <c r="K840" t="str">
        <f>INDEX('Product Data'!$A$1:$G$49,MATCH('Order Data'!$F840,'Product Data'!$A$1:$A$49,0),MATCH('Order Data'!K$1,'Product Data'!$A$1:$G$1,0))</f>
        <v>Ara</v>
      </c>
      <c r="L840" t="str">
        <f>INDEX('Product Data'!$A$1:$G$49,MATCH('Order Data'!$F840,'Product Data'!$A$1:$A$49,0),MATCH('Order Data'!L$1,'Product Data'!$A$1:$G$1,0))</f>
        <v>D</v>
      </c>
      <c r="M840" s="4">
        <f>INDEX('Product Data'!$A$1:$G$49,MATCH('Order Data'!$F840,'Product Data'!$A$1:$A$49,0),MATCH('Order Data'!M$1,'Product Data'!$A$1:$G$1,0))</f>
        <v>2.5</v>
      </c>
      <c r="N840" s="5">
        <f>INDEX('Product Data'!$A$1:$G$49,MATCH('Order Data'!$F840,'Product Data'!$A$1:$A$49,0),MATCH('Order Data'!N$1,'Product Data'!$A$1:$G$1,0))</f>
        <v>22.884999999999998</v>
      </c>
      <c r="O840" s="5">
        <f t="shared" si="39"/>
        <v>45.769999999999996</v>
      </c>
      <c r="P840" t="str">
        <f t="shared" si="40"/>
        <v>Arabica</v>
      </c>
      <c r="Q840" t="str">
        <f t="shared" si="41"/>
        <v>Dark</v>
      </c>
      <c r="R840" t="str">
        <f>_xlfn.XLOOKUP(tbl_orders[[#This Row],[Customer ID]],'Customer Data'!$A$1:$A$1001,'Customer Data'!$H$1:$H$1001,,0)</f>
        <v>No</v>
      </c>
    </row>
    <row r="841" spans="1:18" x14ac:dyDescent="0.2">
      <c r="A841" s="2" t="s">
        <v>3663</v>
      </c>
      <c r="B841" s="2" t="str">
        <f>TEXT(tbl_orders[[#This Row],[Order Date]],"mmm")</f>
        <v>Nov</v>
      </c>
      <c r="C841" s="2" t="str">
        <f>TEXT(tbl_orders[[#This Row],[Order Date]],"yyyy")</f>
        <v>2021</v>
      </c>
      <c r="D841" s="3">
        <v>44521</v>
      </c>
      <c r="E841" s="2" t="s">
        <v>3664</v>
      </c>
      <c r="F841" t="s">
        <v>4266</v>
      </c>
      <c r="G841" s="2">
        <v>5</v>
      </c>
      <c r="H841" s="2" t="str">
        <f>_xlfn.XLOOKUP(E841,'Customer Data'!$A$1:$A$1001,'Customer Data'!$B$1:$B$1001,,0)</f>
        <v>Miran Doidge</v>
      </c>
      <c r="I841" s="2" t="str">
        <f>IF(_xlfn.XLOOKUP(E841,'Customer Data'!$A$1:$A$1001,'Customer Data'!$C$1:$C$1001,,0)=0,"",_xlfn.XLOOKUP(E841,'Customer Data'!$A$1:$A$1001,'Customer Data'!$C$1:$C$1001,,0))</f>
        <v>mdoidgenb@etsy.com</v>
      </c>
      <c r="J841" s="2" t="str">
        <f>_xlfn.XLOOKUP(E841,'Customer Data'!$A$1:$A$1001,'Customer Data'!$F$1:$F$1001,,0)</f>
        <v>Brazil</v>
      </c>
      <c r="K841" t="str">
        <f>INDEX('Product Data'!$A$1:$G$49,MATCH('Order Data'!$F841,'Product Data'!$A$1:$A$49,0),MATCH('Order Data'!K$1,'Product Data'!$A$1:$G$1,0))</f>
        <v>Exc</v>
      </c>
      <c r="L841" t="str">
        <f>INDEX('Product Data'!$A$1:$G$49,MATCH('Order Data'!$F841,'Product Data'!$A$1:$A$49,0),MATCH('Order Data'!L$1,'Product Data'!$A$1:$G$1,0))</f>
        <v>M</v>
      </c>
      <c r="M841" s="4">
        <f>INDEX('Product Data'!$A$1:$G$49,MATCH('Order Data'!$F841,'Product Data'!$A$1:$A$49,0),MATCH('Order Data'!M$1,'Product Data'!$A$1:$G$1,0))</f>
        <v>0.5</v>
      </c>
      <c r="N841" s="5">
        <f>INDEX('Product Data'!$A$1:$G$49,MATCH('Order Data'!$F841,'Product Data'!$A$1:$A$49,0),MATCH('Order Data'!N$1,'Product Data'!$A$1:$G$1,0))</f>
        <v>8.25</v>
      </c>
      <c r="O841" s="5">
        <f t="shared" si="39"/>
        <v>41.25</v>
      </c>
      <c r="P841" t="str">
        <f t="shared" si="40"/>
        <v>Excelsa</v>
      </c>
      <c r="Q841" t="str">
        <f t="shared" si="41"/>
        <v>Medium</v>
      </c>
      <c r="R841" t="str">
        <f>_xlfn.XLOOKUP(tbl_orders[[#This Row],[Customer ID]],'Customer Data'!$A$1:$A$1001,'Customer Data'!$H$1:$H$1001,,0)</f>
        <v>No</v>
      </c>
    </row>
    <row r="842" spans="1:18" x14ac:dyDescent="0.2">
      <c r="A842" s="2" t="s">
        <v>3667</v>
      </c>
      <c r="B842" s="2" t="str">
        <f>TEXT(tbl_orders[[#This Row],[Order Date]],"mmm")</f>
        <v>Jan</v>
      </c>
      <c r="C842" s="2" t="str">
        <f>TEXT(tbl_orders[[#This Row],[Order Date]],"yyyy")</f>
        <v>2022</v>
      </c>
      <c r="D842" s="3">
        <v>44574</v>
      </c>
      <c r="E842" s="2" t="s">
        <v>3668</v>
      </c>
      <c r="F842" t="s">
        <v>4300</v>
      </c>
      <c r="G842" s="2">
        <v>2</v>
      </c>
      <c r="H842" s="2" t="str">
        <f>_xlfn.XLOOKUP(E842,'Customer Data'!$A$1:$A$1001,'Customer Data'!$B$1:$B$1001,,0)</f>
        <v>Janeva Edinboro</v>
      </c>
      <c r="I842" s="2" t="str">
        <f>IF(_xlfn.XLOOKUP(E842,'Customer Data'!$A$1:$A$1001,'Customer Data'!$C$1:$C$1001,,0)=0,"",_xlfn.XLOOKUP(E842,'Customer Data'!$A$1:$A$1001,'Customer Data'!$C$1:$C$1001,,0))</f>
        <v>jedinboronc@reverbnation.com</v>
      </c>
      <c r="J842" s="2" t="str">
        <f>_xlfn.XLOOKUP(E842,'Customer Data'!$A$1:$A$1001,'Customer Data'!$F$1:$F$1001,,0)</f>
        <v>China</v>
      </c>
      <c r="K842" t="str">
        <f>INDEX('Product Data'!$A$1:$G$49,MATCH('Order Data'!$F842,'Product Data'!$A$1:$A$49,0),MATCH('Order Data'!K$1,'Product Data'!$A$1:$G$1,0))</f>
        <v>Rob</v>
      </c>
      <c r="L842" t="str">
        <f>INDEX('Product Data'!$A$1:$G$49,MATCH('Order Data'!$F842,'Product Data'!$A$1:$A$49,0),MATCH('Order Data'!L$1,'Product Data'!$A$1:$G$1,0))</f>
        <v>L</v>
      </c>
      <c r="M842" s="4">
        <f>INDEX('Product Data'!$A$1:$G$49,MATCH('Order Data'!$F842,'Product Data'!$A$1:$A$49,0),MATCH('Order Data'!M$1,'Product Data'!$A$1:$G$1,0))</f>
        <v>0.5</v>
      </c>
      <c r="N842" s="5">
        <f>INDEX('Product Data'!$A$1:$G$49,MATCH('Order Data'!$F842,'Product Data'!$A$1:$A$49,0),MATCH('Order Data'!N$1,'Product Data'!$A$1:$G$1,0))</f>
        <v>7.169999999999999</v>
      </c>
      <c r="O842" s="5">
        <f t="shared" si="39"/>
        <v>14.339999999999998</v>
      </c>
      <c r="P842" t="str">
        <f t="shared" si="40"/>
        <v>Robusta</v>
      </c>
      <c r="Q842" t="str">
        <f t="shared" si="41"/>
        <v>Light</v>
      </c>
      <c r="R842" t="str">
        <f>_xlfn.XLOOKUP(tbl_orders[[#This Row],[Customer ID]],'Customer Data'!$A$1:$A$1001,'Customer Data'!$H$1:$H$1001,,0)</f>
        <v>Yes</v>
      </c>
    </row>
    <row r="843" spans="1:18" x14ac:dyDescent="0.2">
      <c r="A843" s="2" t="s">
        <v>3671</v>
      </c>
      <c r="B843" s="2" t="str">
        <f>TEXT(tbl_orders[[#This Row],[Order Date]],"mmm")</f>
        <v>Jul</v>
      </c>
      <c r="C843" s="2" t="str">
        <f>TEXT(tbl_orders[[#This Row],[Order Date]],"yyyy")</f>
        <v>2022</v>
      </c>
      <c r="D843" s="3">
        <v>44755</v>
      </c>
      <c r="E843" s="2" t="s">
        <v>3672</v>
      </c>
      <c r="F843" t="s">
        <v>4286</v>
      </c>
      <c r="G843" s="2">
        <v>2</v>
      </c>
      <c r="H843" s="2" t="str">
        <f>_xlfn.XLOOKUP(E843,'Customer Data'!$A$1:$A$1001,'Customer Data'!$B$1:$B$1001,,0)</f>
        <v>Trumaine Tewelson</v>
      </c>
      <c r="I843" s="2" t="str">
        <f>IF(_xlfn.XLOOKUP(E843,'Customer Data'!$A$1:$A$1001,'Customer Data'!$C$1:$C$1001,,0)=0,"",_xlfn.XLOOKUP(E843,'Customer Data'!$A$1:$A$1001,'Customer Data'!$C$1:$C$1001,,0))</f>
        <v>ttewelsonnd@cdbaby.com</v>
      </c>
      <c r="J843" s="2" t="str">
        <f>_xlfn.XLOOKUP(E843,'Customer Data'!$A$1:$A$1001,'Customer Data'!$F$1:$F$1001,,0)</f>
        <v>United States</v>
      </c>
      <c r="K843" t="str">
        <f>INDEX('Product Data'!$A$1:$G$49,MATCH('Order Data'!$F843,'Product Data'!$A$1:$A$49,0),MATCH('Order Data'!K$1,'Product Data'!$A$1:$G$1,0))</f>
        <v>Lib</v>
      </c>
      <c r="L843" t="str">
        <f>INDEX('Product Data'!$A$1:$G$49,MATCH('Order Data'!$F843,'Product Data'!$A$1:$A$49,0),MATCH('Order Data'!L$1,'Product Data'!$A$1:$G$1,0))</f>
        <v>M</v>
      </c>
      <c r="M843" s="4">
        <f>INDEX('Product Data'!$A$1:$G$49,MATCH('Order Data'!$F843,'Product Data'!$A$1:$A$49,0),MATCH('Order Data'!M$1,'Product Data'!$A$1:$G$1,0))</f>
        <v>0.2</v>
      </c>
      <c r="N843" s="5">
        <f>INDEX('Product Data'!$A$1:$G$49,MATCH('Order Data'!$F843,'Product Data'!$A$1:$A$49,0),MATCH('Order Data'!N$1,'Product Data'!$A$1:$G$1,0))</f>
        <v>4.3650000000000002</v>
      </c>
      <c r="O843" s="5">
        <f t="shared" si="39"/>
        <v>8.73</v>
      </c>
      <c r="P843" t="str">
        <f t="shared" si="40"/>
        <v>Liberica</v>
      </c>
      <c r="Q843" t="str">
        <f t="shared" si="41"/>
        <v>Medium</v>
      </c>
      <c r="R843" t="str">
        <f>_xlfn.XLOOKUP(tbl_orders[[#This Row],[Customer ID]],'Customer Data'!$A$1:$A$1001,'Customer Data'!$H$1:$H$1001,,0)</f>
        <v>No</v>
      </c>
    </row>
    <row r="844" spans="1:18" x14ac:dyDescent="0.2">
      <c r="A844" s="2" t="s">
        <v>3675</v>
      </c>
      <c r="B844" s="2" t="str">
        <f>TEXT(tbl_orders[[#This Row],[Order Date]],"mmm")</f>
        <v>Nov</v>
      </c>
      <c r="C844" s="2" t="str">
        <f>TEXT(tbl_orders[[#This Row],[Order Date]],"yyyy")</f>
        <v>2021</v>
      </c>
      <c r="D844" s="3">
        <v>44502</v>
      </c>
      <c r="E844" s="2" t="s">
        <v>3632</v>
      </c>
      <c r="F844" t="s">
        <v>4283</v>
      </c>
      <c r="G844" s="2">
        <v>2</v>
      </c>
      <c r="H844" s="2" t="str">
        <f>_xlfn.XLOOKUP(E844,'Customer Data'!$A$1:$A$1001,'Customer Data'!$B$1:$B$1001,,0)</f>
        <v>Odelia Skerme</v>
      </c>
      <c r="I844" s="2" t="str">
        <f>IF(_xlfn.XLOOKUP(E844,'Customer Data'!$A$1:$A$1001,'Customer Data'!$C$1:$C$1001,,0)=0,"",_xlfn.XLOOKUP(E844,'Customer Data'!$A$1:$A$1001,'Customer Data'!$C$1:$C$1001,,0))</f>
        <v>oskermen3@hatena.ne.jp</v>
      </c>
      <c r="J844" s="2" t="str">
        <f>_xlfn.XLOOKUP(E844,'Customer Data'!$A$1:$A$1001,'Customer Data'!$F$1:$F$1001,,0)</f>
        <v>Brazil</v>
      </c>
      <c r="K844" t="str">
        <f>INDEX('Product Data'!$A$1:$G$49,MATCH('Order Data'!$F844,'Product Data'!$A$1:$A$49,0),MATCH('Order Data'!K$1,'Product Data'!$A$1:$G$1,0))</f>
        <v>Exc</v>
      </c>
      <c r="L844" t="str">
        <f>INDEX('Product Data'!$A$1:$G$49,MATCH('Order Data'!$F844,'Product Data'!$A$1:$A$49,0),MATCH('Order Data'!L$1,'Product Data'!$A$1:$G$1,0))</f>
        <v>M</v>
      </c>
      <c r="M844" s="4">
        <f>INDEX('Product Data'!$A$1:$G$49,MATCH('Order Data'!$F844,'Product Data'!$A$1:$A$49,0),MATCH('Order Data'!M$1,'Product Data'!$A$1:$G$1,0))</f>
        <v>0.2</v>
      </c>
      <c r="N844" s="5">
        <f>INDEX('Product Data'!$A$1:$G$49,MATCH('Order Data'!$F844,'Product Data'!$A$1:$A$49,0),MATCH('Order Data'!N$1,'Product Data'!$A$1:$G$1,0))</f>
        <v>4.125</v>
      </c>
      <c r="O844" s="5">
        <f t="shared" si="39"/>
        <v>8.25</v>
      </c>
      <c r="P844" t="str">
        <f t="shared" si="40"/>
        <v>Excelsa</v>
      </c>
      <c r="Q844" t="str">
        <f t="shared" si="41"/>
        <v>Medium</v>
      </c>
      <c r="R844" t="str">
        <f>_xlfn.XLOOKUP(tbl_orders[[#This Row],[Customer ID]],'Customer Data'!$A$1:$A$1001,'Customer Data'!$H$1:$H$1001,,0)</f>
        <v>Yes</v>
      </c>
    </row>
    <row r="845" spans="1:18" x14ac:dyDescent="0.2">
      <c r="A845" s="2" t="s">
        <v>3679</v>
      </c>
      <c r="B845" s="2" t="str">
        <f>TEXT(tbl_orders[[#This Row],[Order Date]],"mmm")</f>
        <v>Jul</v>
      </c>
      <c r="C845" s="2" t="str">
        <f>TEXT(tbl_orders[[#This Row],[Order Date]],"yyyy")</f>
        <v>2021</v>
      </c>
      <c r="D845" s="3">
        <v>44387</v>
      </c>
      <c r="E845" s="2" t="s">
        <v>3680</v>
      </c>
      <c r="F845" t="s">
        <v>4283</v>
      </c>
      <c r="G845" s="2">
        <v>2</v>
      </c>
      <c r="H845" s="2" t="str">
        <f>_xlfn.XLOOKUP(E845,'Customer Data'!$A$1:$A$1001,'Customer Data'!$B$1:$B$1001,,0)</f>
        <v>De Drewitt</v>
      </c>
      <c r="I845" s="2" t="str">
        <f>IF(_xlfn.XLOOKUP(E845,'Customer Data'!$A$1:$A$1001,'Customer Data'!$C$1:$C$1001,,0)=0,"",_xlfn.XLOOKUP(E845,'Customer Data'!$A$1:$A$1001,'Customer Data'!$C$1:$C$1001,,0))</f>
        <v>ddrewittnf@mapquest.com</v>
      </c>
      <c r="J845" s="2" t="str">
        <f>_xlfn.XLOOKUP(E845,'Customer Data'!$A$1:$A$1001,'Customer Data'!$F$1:$F$1001,,0)</f>
        <v>China</v>
      </c>
      <c r="K845" t="str">
        <f>INDEX('Product Data'!$A$1:$G$49,MATCH('Order Data'!$F845,'Product Data'!$A$1:$A$49,0),MATCH('Order Data'!K$1,'Product Data'!$A$1:$G$1,0))</f>
        <v>Exc</v>
      </c>
      <c r="L845" t="str">
        <f>INDEX('Product Data'!$A$1:$G$49,MATCH('Order Data'!$F845,'Product Data'!$A$1:$A$49,0),MATCH('Order Data'!L$1,'Product Data'!$A$1:$G$1,0))</f>
        <v>M</v>
      </c>
      <c r="M845" s="4">
        <f>INDEX('Product Data'!$A$1:$G$49,MATCH('Order Data'!$F845,'Product Data'!$A$1:$A$49,0),MATCH('Order Data'!M$1,'Product Data'!$A$1:$G$1,0))</f>
        <v>0.2</v>
      </c>
      <c r="N845" s="5">
        <f>INDEX('Product Data'!$A$1:$G$49,MATCH('Order Data'!$F845,'Product Data'!$A$1:$A$49,0),MATCH('Order Data'!N$1,'Product Data'!$A$1:$G$1,0))</f>
        <v>4.125</v>
      </c>
      <c r="O845" s="5">
        <f t="shared" si="39"/>
        <v>8.25</v>
      </c>
      <c r="P845" t="str">
        <f t="shared" si="40"/>
        <v>Excelsa</v>
      </c>
      <c r="Q845" t="str">
        <f t="shared" si="41"/>
        <v>Medium</v>
      </c>
      <c r="R845" t="str">
        <f>_xlfn.XLOOKUP(tbl_orders[[#This Row],[Customer ID]],'Customer Data'!$A$1:$A$1001,'Customer Data'!$H$1:$H$1001,,0)</f>
        <v>Yes</v>
      </c>
    </row>
    <row r="846" spans="1:18" x14ac:dyDescent="0.2">
      <c r="A846" s="2" t="s">
        <v>3683</v>
      </c>
      <c r="B846" s="2" t="str">
        <f>TEXT(tbl_orders[[#This Row],[Order Date]],"mmm")</f>
        <v>Oct</v>
      </c>
      <c r="C846" s="2" t="str">
        <f>TEXT(tbl_orders[[#This Row],[Order Date]],"yyyy")</f>
        <v>2021</v>
      </c>
      <c r="D846" s="3">
        <v>44476</v>
      </c>
      <c r="E846" s="2" t="s">
        <v>3684</v>
      </c>
      <c r="F846" t="s">
        <v>4285</v>
      </c>
      <c r="G846" s="2">
        <v>6</v>
      </c>
      <c r="H846" s="2" t="str">
        <f>_xlfn.XLOOKUP(E846,'Customer Data'!$A$1:$A$1001,'Customer Data'!$B$1:$B$1001,,0)</f>
        <v>Adelheid Gladhill</v>
      </c>
      <c r="I846" s="2" t="str">
        <f>IF(_xlfn.XLOOKUP(E846,'Customer Data'!$A$1:$A$1001,'Customer Data'!$C$1:$C$1001,,0)=0,"",_xlfn.XLOOKUP(E846,'Customer Data'!$A$1:$A$1001,'Customer Data'!$C$1:$C$1001,,0))</f>
        <v>agladhillng@stanford.edu</v>
      </c>
      <c r="J846" s="2" t="str">
        <f>_xlfn.XLOOKUP(E846,'Customer Data'!$A$1:$A$1001,'Customer Data'!$F$1:$F$1001,,0)</f>
        <v>Brazil</v>
      </c>
      <c r="K846" t="str">
        <f>INDEX('Product Data'!$A$1:$G$49,MATCH('Order Data'!$F846,'Product Data'!$A$1:$A$49,0),MATCH('Order Data'!K$1,'Product Data'!$A$1:$G$1,0))</f>
        <v>Ara</v>
      </c>
      <c r="L846" t="str">
        <f>INDEX('Product Data'!$A$1:$G$49,MATCH('Order Data'!$F846,'Product Data'!$A$1:$A$49,0),MATCH('Order Data'!L$1,'Product Data'!$A$1:$G$1,0))</f>
        <v>D</v>
      </c>
      <c r="M846" s="4">
        <f>INDEX('Product Data'!$A$1:$G$49,MATCH('Order Data'!$F846,'Product Data'!$A$1:$A$49,0),MATCH('Order Data'!M$1,'Product Data'!$A$1:$G$1,0))</f>
        <v>0.5</v>
      </c>
      <c r="N846" s="5">
        <f>INDEX('Product Data'!$A$1:$G$49,MATCH('Order Data'!$F846,'Product Data'!$A$1:$A$49,0),MATCH('Order Data'!N$1,'Product Data'!$A$1:$G$1,0))</f>
        <v>5.97</v>
      </c>
      <c r="O846" s="5">
        <f t="shared" si="39"/>
        <v>35.82</v>
      </c>
      <c r="P846" t="str">
        <f t="shared" si="40"/>
        <v>Arabica</v>
      </c>
      <c r="Q846" t="str">
        <f t="shared" si="41"/>
        <v>Dark</v>
      </c>
      <c r="R846" t="str">
        <f>_xlfn.XLOOKUP(tbl_orders[[#This Row],[Customer ID]],'Customer Data'!$A$1:$A$1001,'Customer Data'!$H$1:$H$1001,,0)</f>
        <v>Yes</v>
      </c>
    </row>
    <row r="847" spans="1:18" x14ac:dyDescent="0.2">
      <c r="A847" s="2" t="s">
        <v>3687</v>
      </c>
      <c r="B847" s="2" t="str">
        <f>TEXT(tbl_orders[[#This Row],[Order Date]],"mmm")</f>
        <v>Feb</v>
      </c>
      <c r="C847" s="2" t="str">
        <f>TEXT(tbl_orders[[#This Row],[Order Date]],"yyyy")</f>
        <v>2020</v>
      </c>
      <c r="D847" s="3">
        <v>43889</v>
      </c>
      <c r="E847" s="2" t="s">
        <v>3688</v>
      </c>
      <c r="F847" t="s">
        <v>4312</v>
      </c>
      <c r="G847" s="2">
        <v>6</v>
      </c>
      <c r="H847" s="2" t="str">
        <f>_xlfn.XLOOKUP(E847,'Customer Data'!$A$1:$A$1001,'Customer Data'!$B$1:$B$1001,,0)</f>
        <v>Murielle Lorinez</v>
      </c>
      <c r="I847" s="2" t="str">
        <f>IF(_xlfn.XLOOKUP(E847,'Customer Data'!$A$1:$A$1001,'Customer Data'!$C$1:$C$1001,,0)=0,"",_xlfn.XLOOKUP(E847,'Customer Data'!$A$1:$A$1001,'Customer Data'!$C$1:$C$1001,,0))</f>
        <v>mlorineznh@whitehouse.gov</v>
      </c>
      <c r="J847" s="2" t="str">
        <f>_xlfn.XLOOKUP(E847,'Customer Data'!$A$1:$A$1001,'Customer Data'!$F$1:$F$1001,,0)</f>
        <v>China</v>
      </c>
      <c r="K847" t="str">
        <f>INDEX('Product Data'!$A$1:$G$49,MATCH('Order Data'!$F847,'Product Data'!$A$1:$A$49,0),MATCH('Order Data'!K$1,'Product Data'!$A$1:$G$1,0))</f>
        <v>Exc</v>
      </c>
      <c r="L847" t="str">
        <f>INDEX('Product Data'!$A$1:$G$49,MATCH('Order Data'!$F847,'Product Data'!$A$1:$A$49,0),MATCH('Order Data'!L$1,'Product Data'!$A$1:$G$1,0))</f>
        <v>D</v>
      </c>
      <c r="M847" s="4">
        <f>INDEX('Product Data'!$A$1:$G$49,MATCH('Order Data'!$F847,'Product Data'!$A$1:$A$49,0),MATCH('Order Data'!M$1,'Product Data'!$A$1:$G$1,0))</f>
        <v>2.5</v>
      </c>
      <c r="N847" s="5">
        <f>INDEX('Product Data'!$A$1:$G$49,MATCH('Order Data'!$F847,'Product Data'!$A$1:$A$49,0),MATCH('Order Data'!N$1,'Product Data'!$A$1:$G$1,0))</f>
        <v>27.945</v>
      </c>
      <c r="O847" s="5">
        <f t="shared" si="39"/>
        <v>167.67000000000002</v>
      </c>
      <c r="P847" t="str">
        <f t="shared" si="40"/>
        <v>Excelsa</v>
      </c>
      <c r="Q847" t="str">
        <f t="shared" si="41"/>
        <v>Dark</v>
      </c>
      <c r="R847" t="str">
        <f>_xlfn.XLOOKUP(tbl_orders[[#This Row],[Customer ID]],'Customer Data'!$A$1:$A$1001,'Customer Data'!$H$1:$H$1001,,0)</f>
        <v>No</v>
      </c>
    </row>
    <row r="848" spans="1:18" x14ac:dyDescent="0.2">
      <c r="A848" s="2" t="s">
        <v>3691</v>
      </c>
      <c r="B848" s="2" t="str">
        <f>TEXT(tbl_orders[[#This Row],[Order Date]],"mmm")</f>
        <v>Jul</v>
      </c>
      <c r="C848" s="2" t="str">
        <f>TEXT(tbl_orders[[#This Row],[Order Date]],"yyyy")</f>
        <v>2022</v>
      </c>
      <c r="D848" s="3">
        <v>44747</v>
      </c>
      <c r="E848" s="2" t="s">
        <v>3692</v>
      </c>
      <c r="F848" t="s">
        <v>4302</v>
      </c>
      <c r="G848" s="2">
        <v>2</v>
      </c>
      <c r="H848" s="2" t="str">
        <f>_xlfn.XLOOKUP(E848,'Customer Data'!$A$1:$A$1001,'Customer Data'!$B$1:$B$1001,,0)</f>
        <v>Edin Mathe</v>
      </c>
      <c r="I848" s="2" t="str">
        <f>IF(_xlfn.XLOOKUP(E848,'Customer Data'!$A$1:$A$1001,'Customer Data'!$C$1:$C$1001,,0)=0,"",_xlfn.XLOOKUP(E848,'Customer Data'!$A$1:$A$1001,'Customer Data'!$C$1:$C$1001,,0))</f>
        <v/>
      </c>
      <c r="J848" s="2" t="str">
        <f>_xlfn.XLOOKUP(E848,'Customer Data'!$A$1:$A$1001,'Customer Data'!$F$1:$F$1001,,0)</f>
        <v>United States</v>
      </c>
      <c r="K848" t="str">
        <f>INDEX('Product Data'!$A$1:$G$49,MATCH('Order Data'!$F848,'Product Data'!$A$1:$A$49,0),MATCH('Order Data'!K$1,'Product Data'!$A$1:$G$1,0))</f>
        <v>Ara</v>
      </c>
      <c r="L848" t="str">
        <f>INDEX('Product Data'!$A$1:$G$49,MATCH('Order Data'!$F848,'Product Data'!$A$1:$A$49,0),MATCH('Order Data'!L$1,'Product Data'!$A$1:$G$1,0))</f>
        <v>M</v>
      </c>
      <c r="M848" s="4">
        <f>INDEX('Product Data'!$A$1:$G$49,MATCH('Order Data'!$F848,'Product Data'!$A$1:$A$49,0),MATCH('Order Data'!M$1,'Product Data'!$A$1:$G$1,0))</f>
        <v>2.5</v>
      </c>
      <c r="N848" s="5">
        <f>INDEX('Product Data'!$A$1:$G$49,MATCH('Order Data'!$F848,'Product Data'!$A$1:$A$49,0),MATCH('Order Data'!N$1,'Product Data'!$A$1:$G$1,0))</f>
        <v>25.874999999999996</v>
      </c>
      <c r="O848" s="5">
        <f t="shared" si="39"/>
        <v>51.749999999999993</v>
      </c>
      <c r="P848" t="str">
        <f t="shared" si="40"/>
        <v>Arabica</v>
      </c>
      <c r="Q848" t="str">
        <f t="shared" si="41"/>
        <v>Medium</v>
      </c>
      <c r="R848" t="str">
        <f>_xlfn.XLOOKUP(tbl_orders[[#This Row],[Customer ID]],'Customer Data'!$A$1:$A$1001,'Customer Data'!$H$1:$H$1001,,0)</f>
        <v>Yes</v>
      </c>
    </row>
    <row r="849" spans="1:18" x14ac:dyDescent="0.2">
      <c r="A849" s="2" t="s">
        <v>3694</v>
      </c>
      <c r="B849" s="2" t="str">
        <f>TEXT(tbl_orders[[#This Row],[Order Date]],"mmm")</f>
        <v>Sep</v>
      </c>
      <c r="C849" s="2" t="str">
        <f>TEXT(tbl_orders[[#This Row],[Order Date]],"yyyy")</f>
        <v>2021</v>
      </c>
      <c r="D849" s="3">
        <v>44460</v>
      </c>
      <c r="E849" s="2" t="s">
        <v>3695</v>
      </c>
      <c r="F849" t="s">
        <v>4281</v>
      </c>
      <c r="G849" s="2">
        <v>3</v>
      </c>
      <c r="H849" s="2" t="str">
        <f>_xlfn.XLOOKUP(E849,'Customer Data'!$A$1:$A$1001,'Customer Data'!$B$1:$B$1001,,0)</f>
        <v>Mordy Van Der Vlies</v>
      </c>
      <c r="I849" s="2" t="str">
        <f>IF(_xlfn.XLOOKUP(E849,'Customer Data'!$A$1:$A$1001,'Customer Data'!$C$1:$C$1001,,0)=0,"",_xlfn.XLOOKUP(E849,'Customer Data'!$A$1:$A$1001,'Customer Data'!$C$1:$C$1001,,0))</f>
        <v>mvannj@wikipedia.org</v>
      </c>
      <c r="J849" s="2" t="str">
        <f>_xlfn.XLOOKUP(E849,'Customer Data'!$A$1:$A$1001,'Customer Data'!$F$1:$F$1001,,0)</f>
        <v>China</v>
      </c>
      <c r="K849" t="str">
        <f>INDEX('Product Data'!$A$1:$G$49,MATCH('Order Data'!$F849,'Product Data'!$A$1:$A$49,0),MATCH('Order Data'!K$1,'Product Data'!$A$1:$G$1,0))</f>
        <v>Ara</v>
      </c>
      <c r="L849" t="str">
        <f>INDEX('Product Data'!$A$1:$G$49,MATCH('Order Data'!$F849,'Product Data'!$A$1:$A$49,0),MATCH('Order Data'!L$1,'Product Data'!$A$1:$G$1,0))</f>
        <v>D</v>
      </c>
      <c r="M849" s="4">
        <f>INDEX('Product Data'!$A$1:$G$49,MATCH('Order Data'!$F849,'Product Data'!$A$1:$A$49,0),MATCH('Order Data'!M$1,'Product Data'!$A$1:$G$1,0))</f>
        <v>0.2</v>
      </c>
      <c r="N849" s="5">
        <f>INDEX('Product Data'!$A$1:$G$49,MATCH('Order Data'!$F849,'Product Data'!$A$1:$A$49,0),MATCH('Order Data'!N$1,'Product Data'!$A$1:$G$1,0))</f>
        <v>2.9849999999999999</v>
      </c>
      <c r="O849" s="5">
        <f t="shared" si="39"/>
        <v>8.9550000000000001</v>
      </c>
      <c r="P849" t="str">
        <f t="shared" si="40"/>
        <v>Arabica</v>
      </c>
      <c r="Q849" t="str">
        <f t="shared" si="41"/>
        <v>Dark</v>
      </c>
      <c r="R849" t="str">
        <f>_xlfn.XLOOKUP(tbl_orders[[#This Row],[Customer ID]],'Customer Data'!$A$1:$A$1001,'Customer Data'!$H$1:$H$1001,,0)</f>
        <v>Yes</v>
      </c>
    </row>
    <row r="850" spans="1:18" x14ac:dyDescent="0.2">
      <c r="A850" s="2" t="s">
        <v>3698</v>
      </c>
      <c r="B850" s="2" t="str">
        <f>TEXT(tbl_orders[[#This Row],[Order Date]],"mmm")</f>
        <v>Jan</v>
      </c>
      <c r="C850" s="2" t="str">
        <f>TEXT(tbl_orders[[#This Row],[Order Date]],"yyyy")</f>
        <v>2019</v>
      </c>
      <c r="D850" s="3">
        <v>43468</v>
      </c>
      <c r="E850" s="2" t="s">
        <v>3699</v>
      </c>
      <c r="F850" t="s">
        <v>4303</v>
      </c>
      <c r="G850" s="2">
        <v>6</v>
      </c>
      <c r="H850" s="2" t="str">
        <f>_xlfn.XLOOKUP(E850,'Customer Data'!$A$1:$A$1001,'Customer Data'!$B$1:$B$1001,,0)</f>
        <v>Spencer Wastell</v>
      </c>
      <c r="I850" s="2" t="str">
        <f>IF(_xlfn.XLOOKUP(E850,'Customer Data'!$A$1:$A$1001,'Customer Data'!$C$1:$C$1001,,0)=0,"",_xlfn.XLOOKUP(E850,'Customer Data'!$A$1:$A$1001,'Customer Data'!$C$1:$C$1001,,0))</f>
        <v/>
      </c>
      <c r="J850" s="2" t="str">
        <f>_xlfn.XLOOKUP(E850,'Customer Data'!$A$1:$A$1001,'Customer Data'!$F$1:$F$1001,,0)</f>
        <v>Brazil</v>
      </c>
      <c r="K850" t="str">
        <f>INDEX('Product Data'!$A$1:$G$49,MATCH('Order Data'!$F850,'Product Data'!$A$1:$A$49,0),MATCH('Order Data'!K$1,'Product Data'!$A$1:$G$1,0))</f>
        <v>Exc</v>
      </c>
      <c r="L850" t="str">
        <f>INDEX('Product Data'!$A$1:$G$49,MATCH('Order Data'!$F850,'Product Data'!$A$1:$A$49,0),MATCH('Order Data'!L$1,'Product Data'!$A$1:$G$1,0))</f>
        <v>L</v>
      </c>
      <c r="M850" s="4">
        <f>INDEX('Product Data'!$A$1:$G$49,MATCH('Order Data'!$F850,'Product Data'!$A$1:$A$49,0),MATCH('Order Data'!M$1,'Product Data'!$A$1:$G$1,0))</f>
        <v>0.5</v>
      </c>
      <c r="N850" s="5">
        <f>INDEX('Product Data'!$A$1:$G$49,MATCH('Order Data'!$F850,'Product Data'!$A$1:$A$49,0),MATCH('Order Data'!N$1,'Product Data'!$A$1:$G$1,0))</f>
        <v>8.91</v>
      </c>
      <c r="O850" s="5">
        <f t="shared" si="39"/>
        <v>53.46</v>
      </c>
      <c r="P850" t="str">
        <f t="shared" si="40"/>
        <v>Excelsa</v>
      </c>
      <c r="Q850" t="str">
        <f t="shared" si="41"/>
        <v>Light</v>
      </c>
      <c r="R850" t="str">
        <f>_xlfn.XLOOKUP(tbl_orders[[#This Row],[Customer ID]],'Customer Data'!$A$1:$A$1001,'Customer Data'!$H$1:$H$1001,,0)</f>
        <v>No</v>
      </c>
    </row>
    <row r="851" spans="1:18" x14ac:dyDescent="0.2">
      <c r="A851" s="2" t="s">
        <v>3701</v>
      </c>
      <c r="B851" s="2" t="str">
        <f>TEXT(tbl_orders[[#This Row],[Order Date]],"mmm")</f>
        <v>Mar</v>
      </c>
      <c r="C851" s="2" t="str">
        <f>TEXT(tbl_orders[[#This Row],[Order Date]],"yyyy")</f>
        <v>2022</v>
      </c>
      <c r="D851" s="3">
        <v>44628</v>
      </c>
      <c r="E851" s="2" t="s">
        <v>3702</v>
      </c>
      <c r="F851" t="s">
        <v>4294</v>
      </c>
      <c r="G851" s="2">
        <v>2</v>
      </c>
      <c r="H851" s="2" t="str">
        <f>_xlfn.XLOOKUP(E851,'Customer Data'!$A$1:$A$1001,'Customer Data'!$B$1:$B$1001,,0)</f>
        <v>Jemimah Ethelston</v>
      </c>
      <c r="I851" s="2" t="str">
        <f>IF(_xlfn.XLOOKUP(E851,'Customer Data'!$A$1:$A$1001,'Customer Data'!$C$1:$C$1001,,0)=0,"",_xlfn.XLOOKUP(E851,'Customer Data'!$A$1:$A$1001,'Customer Data'!$C$1:$C$1001,,0))</f>
        <v>jethelstonnl@creativecommons.org</v>
      </c>
      <c r="J851" s="2" t="str">
        <f>_xlfn.XLOOKUP(E851,'Customer Data'!$A$1:$A$1001,'Customer Data'!$F$1:$F$1001,,0)</f>
        <v>United States</v>
      </c>
      <c r="K851" t="str">
        <f>INDEX('Product Data'!$A$1:$G$49,MATCH('Order Data'!$F851,'Product Data'!$A$1:$A$49,0),MATCH('Order Data'!K$1,'Product Data'!$A$1:$G$1,0))</f>
        <v>Ara</v>
      </c>
      <c r="L851" t="str">
        <f>INDEX('Product Data'!$A$1:$G$49,MATCH('Order Data'!$F851,'Product Data'!$A$1:$A$49,0),MATCH('Order Data'!L$1,'Product Data'!$A$1:$G$1,0))</f>
        <v>L</v>
      </c>
      <c r="M851" s="4">
        <f>INDEX('Product Data'!$A$1:$G$49,MATCH('Order Data'!$F851,'Product Data'!$A$1:$A$49,0),MATCH('Order Data'!M$1,'Product Data'!$A$1:$G$1,0))</f>
        <v>0.2</v>
      </c>
      <c r="N851" s="5">
        <f>INDEX('Product Data'!$A$1:$G$49,MATCH('Order Data'!$F851,'Product Data'!$A$1:$A$49,0),MATCH('Order Data'!N$1,'Product Data'!$A$1:$G$1,0))</f>
        <v>3.8849999999999998</v>
      </c>
      <c r="O851" s="5">
        <f t="shared" si="39"/>
        <v>7.77</v>
      </c>
      <c r="P851" t="str">
        <f t="shared" si="40"/>
        <v>Arabica</v>
      </c>
      <c r="Q851" t="str">
        <f t="shared" si="41"/>
        <v>Light</v>
      </c>
      <c r="R851" t="str">
        <f>_xlfn.XLOOKUP(tbl_orders[[#This Row],[Customer ID]],'Customer Data'!$A$1:$A$1001,'Customer Data'!$H$1:$H$1001,,0)</f>
        <v>Yes</v>
      </c>
    </row>
    <row r="852" spans="1:18" x14ac:dyDescent="0.2">
      <c r="A852" s="2" t="s">
        <v>3701</v>
      </c>
      <c r="B852" s="2" t="str">
        <f>TEXT(tbl_orders[[#This Row],[Order Date]],"mmm")</f>
        <v>Mar</v>
      </c>
      <c r="C852" s="2" t="str">
        <f>TEXT(tbl_orders[[#This Row],[Order Date]],"yyyy")</f>
        <v>2022</v>
      </c>
      <c r="D852" s="3">
        <v>44628</v>
      </c>
      <c r="E852" s="2" t="s">
        <v>3702</v>
      </c>
      <c r="F852" t="s">
        <v>4279</v>
      </c>
      <c r="G852" s="2">
        <v>2</v>
      </c>
      <c r="H852" s="2" t="str">
        <f>_xlfn.XLOOKUP(E852,'Customer Data'!$A$1:$A$1001,'Customer Data'!$B$1:$B$1001,,0)</f>
        <v>Jemimah Ethelston</v>
      </c>
      <c r="I852" s="2" t="str">
        <f>IF(_xlfn.XLOOKUP(E852,'Customer Data'!$A$1:$A$1001,'Customer Data'!$C$1:$C$1001,,0)=0,"",_xlfn.XLOOKUP(E852,'Customer Data'!$A$1:$A$1001,'Customer Data'!$C$1:$C$1001,,0))</f>
        <v>jethelstonnl@creativecommons.org</v>
      </c>
      <c r="J852" s="2" t="str">
        <f>_xlfn.XLOOKUP(E852,'Customer Data'!$A$1:$A$1001,'Customer Data'!$F$1:$F$1001,,0)</f>
        <v>United States</v>
      </c>
      <c r="K852" t="str">
        <f>INDEX('Product Data'!$A$1:$G$49,MATCH('Order Data'!$F852,'Product Data'!$A$1:$A$49,0),MATCH('Order Data'!K$1,'Product Data'!$A$1:$G$1,0))</f>
        <v>Ara</v>
      </c>
      <c r="L852" t="str">
        <f>INDEX('Product Data'!$A$1:$G$49,MATCH('Order Data'!$F852,'Product Data'!$A$1:$A$49,0),MATCH('Order Data'!L$1,'Product Data'!$A$1:$G$1,0))</f>
        <v>M</v>
      </c>
      <c r="M852" s="4">
        <f>INDEX('Product Data'!$A$1:$G$49,MATCH('Order Data'!$F852,'Product Data'!$A$1:$A$49,0),MATCH('Order Data'!M$1,'Product Data'!$A$1:$G$1,0))</f>
        <v>0.2</v>
      </c>
      <c r="N852" s="5">
        <f>INDEX('Product Data'!$A$1:$G$49,MATCH('Order Data'!$F852,'Product Data'!$A$1:$A$49,0),MATCH('Order Data'!N$1,'Product Data'!$A$1:$G$1,0))</f>
        <v>3.375</v>
      </c>
      <c r="O852" s="5">
        <f t="shared" si="39"/>
        <v>6.75</v>
      </c>
      <c r="P852" t="str">
        <f t="shared" si="40"/>
        <v>Arabica</v>
      </c>
      <c r="Q852" t="str">
        <f t="shared" si="41"/>
        <v>Medium</v>
      </c>
      <c r="R852" t="str">
        <f>_xlfn.XLOOKUP(tbl_orders[[#This Row],[Customer ID]],'Customer Data'!$A$1:$A$1001,'Customer Data'!$H$1:$H$1001,,0)</f>
        <v>Yes</v>
      </c>
    </row>
    <row r="853" spans="1:18" x14ac:dyDescent="0.2">
      <c r="A853" s="2" t="s">
        <v>3708</v>
      </c>
      <c r="B853" s="2" t="str">
        <f>TEXT(tbl_orders[[#This Row],[Order Date]],"mmm")</f>
        <v>Mar</v>
      </c>
      <c r="C853" s="2" t="str">
        <f>TEXT(tbl_orders[[#This Row],[Order Date]],"yyyy")</f>
        <v>2020</v>
      </c>
      <c r="D853" s="3">
        <v>43900</v>
      </c>
      <c r="E853" s="2" t="s">
        <v>3709</v>
      </c>
      <c r="F853" t="s">
        <v>4296</v>
      </c>
      <c r="G853" s="2">
        <v>1</v>
      </c>
      <c r="H853" s="2" t="str">
        <f>_xlfn.XLOOKUP(E853,'Customer Data'!$A$1:$A$1001,'Customer Data'!$B$1:$B$1001,,0)</f>
        <v>Perice Eberz</v>
      </c>
      <c r="I853" s="2" t="str">
        <f>IF(_xlfn.XLOOKUP(E853,'Customer Data'!$A$1:$A$1001,'Customer Data'!$C$1:$C$1001,,0)=0,"",_xlfn.XLOOKUP(E853,'Customer Data'!$A$1:$A$1001,'Customer Data'!$C$1:$C$1001,,0))</f>
        <v>peberznn@woothemes.com</v>
      </c>
      <c r="J853" s="2" t="str">
        <f>_xlfn.XLOOKUP(E853,'Customer Data'!$A$1:$A$1001,'Customer Data'!$F$1:$F$1001,,0)</f>
        <v>China</v>
      </c>
      <c r="K853" t="str">
        <f>INDEX('Product Data'!$A$1:$G$49,MATCH('Order Data'!$F853,'Product Data'!$A$1:$A$49,0),MATCH('Order Data'!K$1,'Product Data'!$A$1:$G$1,0))</f>
        <v>Lib</v>
      </c>
      <c r="L853" t="str">
        <f>INDEX('Product Data'!$A$1:$G$49,MATCH('Order Data'!$F853,'Product Data'!$A$1:$A$49,0),MATCH('Order Data'!L$1,'Product Data'!$A$1:$G$1,0))</f>
        <v>D</v>
      </c>
      <c r="M853" s="4">
        <f>INDEX('Product Data'!$A$1:$G$49,MATCH('Order Data'!$F853,'Product Data'!$A$1:$A$49,0),MATCH('Order Data'!M$1,'Product Data'!$A$1:$G$1,0))</f>
        <v>0.5</v>
      </c>
      <c r="N853" s="5">
        <f>INDEX('Product Data'!$A$1:$G$49,MATCH('Order Data'!$F853,'Product Data'!$A$1:$A$49,0),MATCH('Order Data'!N$1,'Product Data'!$A$1:$G$1,0))</f>
        <v>7.77</v>
      </c>
      <c r="O853" s="5">
        <f t="shared" si="39"/>
        <v>7.77</v>
      </c>
      <c r="P853" t="str">
        <f t="shared" si="40"/>
        <v>Liberica</v>
      </c>
      <c r="Q853" t="str">
        <f t="shared" si="41"/>
        <v>Dark</v>
      </c>
      <c r="R853" t="str">
        <f>_xlfn.XLOOKUP(tbl_orders[[#This Row],[Customer ID]],'Customer Data'!$A$1:$A$1001,'Customer Data'!$H$1:$H$1001,,0)</f>
        <v>Yes</v>
      </c>
    </row>
    <row r="854" spans="1:18" x14ac:dyDescent="0.2">
      <c r="A854" s="2" t="s">
        <v>3712</v>
      </c>
      <c r="B854" s="2" t="str">
        <f>TEXT(tbl_orders[[#This Row],[Order Date]],"mmm")</f>
        <v>Nov</v>
      </c>
      <c r="C854" s="2" t="str">
        <f>TEXT(tbl_orders[[#This Row],[Order Date]],"yyyy")</f>
        <v>2021</v>
      </c>
      <c r="D854" s="3">
        <v>44527</v>
      </c>
      <c r="E854" s="2" t="s">
        <v>3713</v>
      </c>
      <c r="F854" t="s">
        <v>4292</v>
      </c>
      <c r="G854" s="2">
        <v>4</v>
      </c>
      <c r="H854" s="2" t="str">
        <f>_xlfn.XLOOKUP(E854,'Customer Data'!$A$1:$A$1001,'Customer Data'!$B$1:$B$1001,,0)</f>
        <v>Bear Gaish</v>
      </c>
      <c r="I854" s="2" t="str">
        <f>IF(_xlfn.XLOOKUP(E854,'Customer Data'!$A$1:$A$1001,'Customer Data'!$C$1:$C$1001,,0)=0,"",_xlfn.XLOOKUP(E854,'Customer Data'!$A$1:$A$1001,'Customer Data'!$C$1:$C$1001,,0))</f>
        <v>bgaishno@altervista.org</v>
      </c>
      <c r="J854" s="2" t="str">
        <f>_xlfn.XLOOKUP(E854,'Customer Data'!$A$1:$A$1001,'Customer Data'!$F$1:$F$1001,,0)</f>
        <v>China</v>
      </c>
      <c r="K854" t="str">
        <f>INDEX('Product Data'!$A$1:$G$49,MATCH('Order Data'!$F854,'Product Data'!$A$1:$A$49,0),MATCH('Order Data'!K$1,'Product Data'!$A$1:$G$1,0))</f>
        <v>Lib</v>
      </c>
      <c r="L854" t="str">
        <f>INDEX('Product Data'!$A$1:$G$49,MATCH('Order Data'!$F854,'Product Data'!$A$1:$A$49,0),MATCH('Order Data'!L$1,'Product Data'!$A$1:$G$1,0))</f>
        <v>D</v>
      </c>
      <c r="M854" s="4">
        <f>INDEX('Product Data'!$A$1:$G$49,MATCH('Order Data'!$F854,'Product Data'!$A$1:$A$49,0),MATCH('Order Data'!M$1,'Product Data'!$A$1:$G$1,0))</f>
        <v>2.5</v>
      </c>
      <c r="N854" s="5">
        <f>INDEX('Product Data'!$A$1:$G$49,MATCH('Order Data'!$F854,'Product Data'!$A$1:$A$49,0),MATCH('Order Data'!N$1,'Product Data'!$A$1:$G$1,0))</f>
        <v>29.784999999999997</v>
      </c>
      <c r="O854" s="5">
        <f t="shared" si="39"/>
        <v>119.13999999999999</v>
      </c>
      <c r="P854" t="str">
        <f t="shared" si="40"/>
        <v>Liberica</v>
      </c>
      <c r="Q854" t="str">
        <f t="shared" si="41"/>
        <v>Dark</v>
      </c>
      <c r="R854" t="str">
        <f>_xlfn.XLOOKUP(tbl_orders[[#This Row],[Customer ID]],'Customer Data'!$A$1:$A$1001,'Customer Data'!$H$1:$H$1001,,0)</f>
        <v>Yes</v>
      </c>
    </row>
    <row r="855" spans="1:18" x14ac:dyDescent="0.2">
      <c r="A855" s="2" t="s">
        <v>3716</v>
      </c>
      <c r="B855" s="2" t="str">
        <f>TEXT(tbl_orders[[#This Row],[Order Date]],"mmm")</f>
        <v>Mar</v>
      </c>
      <c r="C855" s="2" t="str">
        <f>TEXT(tbl_orders[[#This Row],[Order Date]],"yyyy")</f>
        <v>2021</v>
      </c>
      <c r="D855" s="3">
        <v>44259</v>
      </c>
      <c r="E855" s="2" t="s">
        <v>3717</v>
      </c>
      <c r="F855" t="s">
        <v>4274</v>
      </c>
      <c r="G855" s="2">
        <v>2</v>
      </c>
      <c r="H855" s="2" t="str">
        <f>_xlfn.XLOOKUP(E855,'Customer Data'!$A$1:$A$1001,'Customer Data'!$B$1:$B$1001,,0)</f>
        <v>Lynnea Danton</v>
      </c>
      <c r="I855" s="2" t="str">
        <f>IF(_xlfn.XLOOKUP(E855,'Customer Data'!$A$1:$A$1001,'Customer Data'!$C$1:$C$1001,,0)=0,"",_xlfn.XLOOKUP(E855,'Customer Data'!$A$1:$A$1001,'Customer Data'!$C$1:$C$1001,,0))</f>
        <v>ldantonnp@miitbeian.gov.cn</v>
      </c>
      <c r="J855" s="2" t="str">
        <f>_xlfn.XLOOKUP(E855,'Customer Data'!$A$1:$A$1001,'Customer Data'!$F$1:$F$1001,,0)</f>
        <v>United States</v>
      </c>
      <c r="K855" t="str">
        <f>INDEX('Product Data'!$A$1:$G$49,MATCH('Order Data'!$F855,'Product Data'!$A$1:$A$49,0),MATCH('Order Data'!K$1,'Product Data'!$A$1:$G$1,0))</f>
        <v>Ara</v>
      </c>
      <c r="L855" t="str">
        <f>INDEX('Product Data'!$A$1:$G$49,MATCH('Order Data'!$F855,'Product Data'!$A$1:$A$49,0),MATCH('Order Data'!L$1,'Product Data'!$A$1:$G$1,0))</f>
        <v>D</v>
      </c>
      <c r="M855" s="4">
        <f>INDEX('Product Data'!$A$1:$G$49,MATCH('Order Data'!$F855,'Product Data'!$A$1:$A$49,0),MATCH('Order Data'!M$1,'Product Data'!$A$1:$G$1,0))</f>
        <v>1</v>
      </c>
      <c r="N855" s="5">
        <f>INDEX('Product Data'!$A$1:$G$49,MATCH('Order Data'!$F855,'Product Data'!$A$1:$A$49,0),MATCH('Order Data'!N$1,'Product Data'!$A$1:$G$1,0))</f>
        <v>9.9499999999999993</v>
      </c>
      <c r="O855" s="5">
        <f t="shared" si="39"/>
        <v>19.899999999999999</v>
      </c>
      <c r="P855" t="str">
        <f t="shared" si="40"/>
        <v>Arabica</v>
      </c>
      <c r="Q855" t="str">
        <f t="shared" si="41"/>
        <v>Dark</v>
      </c>
      <c r="R855" t="str">
        <f>_xlfn.XLOOKUP(tbl_orders[[#This Row],[Customer ID]],'Customer Data'!$A$1:$A$1001,'Customer Data'!$H$1:$H$1001,,0)</f>
        <v>No</v>
      </c>
    </row>
    <row r="856" spans="1:18" x14ac:dyDescent="0.2">
      <c r="A856" s="2" t="s">
        <v>3720</v>
      </c>
      <c r="B856" s="2" t="str">
        <f>TEXT(tbl_orders[[#This Row],[Order Date]],"mmm")</f>
        <v>Nov</v>
      </c>
      <c r="C856" s="2" t="str">
        <f>TEXT(tbl_orders[[#This Row],[Order Date]],"yyyy")</f>
        <v>2021</v>
      </c>
      <c r="D856" s="3">
        <v>44516</v>
      </c>
      <c r="E856" s="2" t="s">
        <v>3721</v>
      </c>
      <c r="F856" t="s">
        <v>4300</v>
      </c>
      <c r="G856" s="2">
        <v>5</v>
      </c>
      <c r="H856" s="2" t="str">
        <f>_xlfn.XLOOKUP(E856,'Customer Data'!$A$1:$A$1001,'Customer Data'!$B$1:$B$1001,,0)</f>
        <v>Skipton Morrall</v>
      </c>
      <c r="I856" s="2" t="str">
        <f>IF(_xlfn.XLOOKUP(E856,'Customer Data'!$A$1:$A$1001,'Customer Data'!$C$1:$C$1001,,0)=0,"",_xlfn.XLOOKUP(E856,'Customer Data'!$A$1:$A$1001,'Customer Data'!$C$1:$C$1001,,0))</f>
        <v>smorrallnq@answers.com</v>
      </c>
      <c r="J856" s="2" t="str">
        <f>_xlfn.XLOOKUP(E856,'Customer Data'!$A$1:$A$1001,'Customer Data'!$F$1:$F$1001,,0)</f>
        <v>Brazil</v>
      </c>
      <c r="K856" t="str">
        <f>INDEX('Product Data'!$A$1:$G$49,MATCH('Order Data'!$F856,'Product Data'!$A$1:$A$49,0),MATCH('Order Data'!K$1,'Product Data'!$A$1:$G$1,0))</f>
        <v>Rob</v>
      </c>
      <c r="L856" t="str">
        <f>INDEX('Product Data'!$A$1:$G$49,MATCH('Order Data'!$F856,'Product Data'!$A$1:$A$49,0),MATCH('Order Data'!L$1,'Product Data'!$A$1:$G$1,0))</f>
        <v>L</v>
      </c>
      <c r="M856" s="4">
        <f>INDEX('Product Data'!$A$1:$G$49,MATCH('Order Data'!$F856,'Product Data'!$A$1:$A$49,0),MATCH('Order Data'!M$1,'Product Data'!$A$1:$G$1,0))</f>
        <v>0.5</v>
      </c>
      <c r="N856" s="5">
        <f>INDEX('Product Data'!$A$1:$G$49,MATCH('Order Data'!$F856,'Product Data'!$A$1:$A$49,0),MATCH('Order Data'!N$1,'Product Data'!$A$1:$G$1,0))</f>
        <v>7.169999999999999</v>
      </c>
      <c r="O856" s="5">
        <f t="shared" si="39"/>
        <v>35.849999999999994</v>
      </c>
      <c r="P856" t="str">
        <f t="shared" si="40"/>
        <v>Robusta</v>
      </c>
      <c r="Q856" t="str">
        <f t="shared" si="41"/>
        <v>Light</v>
      </c>
      <c r="R856" t="str">
        <f>_xlfn.XLOOKUP(tbl_orders[[#This Row],[Customer ID]],'Customer Data'!$A$1:$A$1001,'Customer Data'!$H$1:$H$1001,,0)</f>
        <v>Yes</v>
      </c>
    </row>
    <row r="857" spans="1:18" x14ac:dyDescent="0.2">
      <c r="A857" s="2" t="s">
        <v>3724</v>
      </c>
      <c r="B857" s="2" t="str">
        <f>TEXT(tbl_orders[[#This Row],[Order Date]],"mmm")</f>
        <v>Jun</v>
      </c>
      <c r="C857" s="2" t="str">
        <f>TEXT(tbl_orders[[#This Row],[Order Date]],"yyyy")</f>
        <v>2019</v>
      </c>
      <c r="D857" s="3">
        <v>43632</v>
      </c>
      <c r="E857" s="2" t="s">
        <v>3725</v>
      </c>
      <c r="F857" t="s">
        <v>4292</v>
      </c>
      <c r="G857" s="2">
        <v>3</v>
      </c>
      <c r="H857" s="2" t="str">
        <f>_xlfn.XLOOKUP(E857,'Customer Data'!$A$1:$A$1001,'Customer Data'!$B$1:$B$1001,,0)</f>
        <v>Devan Crownshaw</v>
      </c>
      <c r="I857" s="2" t="str">
        <f>IF(_xlfn.XLOOKUP(E857,'Customer Data'!$A$1:$A$1001,'Customer Data'!$C$1:$C$1001,,0)=0,"",_xlfn.XLOOKUP(E857,'Customer Data'!$A$1:$A$1001,'Customer Data'!$C$1:$C$1001,,0))</f>
        <v>dcrownshawnr@photobucket.com</v>
      </c>
      <c r="J857" s="2" t="str">
        <f>_xlfn.XLOOKUP(E857,'Customer Data'!$A$1:$A$1001,'Customer Data'!$F$1:$F$1001,,0)</f>
        <v>United States</v>
      </c>
      <c r="K857" t="str">
        <f>INDEX('Product Data'!$A$1:$G$49,MATCH('Order Data'!$F857,'Product Data'!$A$1:$A$49,0),MATCH('Order Data'!K$1,'Product Data'!$A$1:$G$1,0))</f>
        <v>Lib</v>
      </c>
      <c r="L857" t="str">
        <f>INDEX('Product Data'!$A$1:$G$49,MATCH('Order Data'!$F857,'Product Data'!$A$1:$A$49,0),MATCH('Order Data'!L$1,'Product Data'!$A$1:$G$1,0))</f>
        <v>D</v>
      </c>
      <c r="M857" s="4">
        <f>INDEX('Product Data'!$A$1:$G$49,MATCH('Order Data'!$F857,'Product Data'!$A$1:$A$49,0),MATCH('Order Data'!M$1,'Product Data'!$A$1:$G$1,0))</f>
        <v>2.5</v>
      </c>
      <c r="N857" s="5">
        <f>INDEX('Product Data'!$A$1:$G$49,MATCH('Order Data'!$F857,'Product Data'!$A$1:$A$49,0),MATCH('Order Data'!N$1,'Product Data'!$A$1:$G$1,0))</f>
        <v>29.784999999999997</v>
      </c>
      <c r="O857" s="5">
        <f t="shared" si="39"/>
        <v>89.35499999999999</v>
      </c>
      <c r="P857" t="str">
        <f t="shared" si="40"/>
        <v>Liberica</v>
      </c>
      <c r="Q857" t="str">
        <f t="shared" si="41"/>
        <v>Dark</v>
      </c>
      <c r="R857" t="str">
        <f>_xlfn.XLOOKUP(tbl_orders[[#This Row],[Customer ID]],'Customer Data'!$A$1:$A$1001,'Customer Data'!$H$1:$H$1001,,0)</f>
        <v>No</v>
      </c>
    </row>
    <row r="858" spans="1:18" x14ac:dyDescent="0.2">
      <c r="A858" s="2" t="s">
        <v>3728</v>
      </c>
      <c r="B858" s="2" t="str">
        <f>TEXT(tbl_orders[[#This Row],[Order Date]],"mmm")</f>
        <v>Jul</v>
      </c>
      <c r="C858" s="2" t="str">
        <f>TEXT(tbl_orders[[#This Row],[Order Date]],"yyyy")</f>
        <v>2020</v>
      </c>
      <c r="D858" s="3">
        <v>44031</v>
      </c>
      <c r="E858" s="2" t="s">
        <v>3632</v>
      </c>
      <c r="F858" t="s">
        <v>4286</v>
      </c>
      <c r="G858" s="2">
        <v>2</v>
      </c>
      <c r="H858" s="2" t="str">
        <f>_xlfn.XLOOKUP(E858,'Customer Data'!$A$1:$A$1001,'Customer Data'!$B$1:$B$1001,,0)</f>
        <v>Odelia Skerme</v>
      </c>
      <c r="I858" s="2" t="str">
        <f>IF(_xlfn.XLOOKUP(E858,'Customer Data'!$A$1:$A$1001,'Customer Data'!$C$1:$C$1001,,0)=0,"",_xlfn.XLOOKUP(E858,'Customer Data'!$A$1:$A$1001,'Customer Data'!$C$1:$C$1001,,0))</f>
        <v>oskermen3@hatena.ne.jp</v>
      </c>
      <c r="J858" s="2" t="str">
        <f>_xlfn.XLOOKUP(E858,'Customer Data'!$A$1:$A$1001,'Customer Data'!$F$1:$F$1001,,0)</f>
        <v>Brazil</v>
      </c>
      <c r="K858" t="str">
        <f>INDEX('Product Data'!$A$1:$G$49,MATCH('Order Data'!$F858,'Product Data'!$A$1:$A$49,0),MATCH('Order Data'!K$1,'Product Data'!$A$1:$G$1,0))</f>
        <v>Lib</v>
      </c>
      <c r="L858" t="str">
        <f>INDEX('Product Data'!$A$1:$G$49,MATCH('Order Data'!$F858,'Product Data'!$A$1:$A$49,0),MATCH('Order Data'!L$1,'Product Data'!$A$1:$G$1,0))</f>
        <v>M</v>
      </c>
      <c r="M858" s="4">
        <f>INDEX('Product Data'!$A$1:$G$49,MATCH('Order Data'!$F858,'Product Data'!$A$1:$A$49,0),MATCH('Order Data'!M$1,'Product Data'!$A$1:$G$1,0))</f>
        <v>0.2</v>
      </c>
      <c r="N858" s="5">
        <f>INDEX('Product Data'!$A$1:$G$49,MATCH('Order Data'!$F858,'Product Data'!$A$1:$A$49,0),MATCH('Order Data'!N$1,'Product Data'!$A$1:$G$1,0))</f>
        <v>4.3650000000000002</v>
      </c>
      <c r="O858" s="5">
        <f t="shared" si="39"/>
        <v>8.73</v>
      </c>
      <c r="P858" t="str">
        <f t="shared" si="40"/>
        <v>Liberica</v>
      </c>
      <c r="Q858" t="str">
        <f t="shared" si="41"/>
        <v>Medium</v>
      </c>
      <c r="R858" t="str">
        <f>_xlfn.XLOOKUP(tbl_orders[[#This Row],[Customer ID]],'Customer Data'!$A$1:$A$1001,'Customer Data'!$H$1:$H$1001,,0)</f>
        <v>Yes</v>
      </c>
    </row>
    <row r="859" spans="1:18" x14ac:dyDescent="0.2">
      <c r="A859" s="2" t="s">
        <v>3732</v>
      </c>
      <c r="B859" s="2" t="str">
        <f>TEXT(tbl_orders[[#This Row],[Order Date]],"mmm")</f>
        <v>Feb</v>
      </c>
      <c r="C859" s="2" t="str">
        <f>TEXT(tbl_orders[[#This Row],[Order Date]],"yyyy")</f>
        <v>2020</v>
      </c>
      <c r="D859" s="3">
        <v>43889</v>
      </c>
      <c r="E859" s="2" t="s">
        <v>3733</v>
      </c>
      <c r="F859" t="s">
        <v>4269</v>
      </c>
      <c r="G859" s="2">
        <v>5</v>
      </c>
      <c r="H859" s="2" t="str">
        <f>_xlfn.XLOOKUP(E859,'Customer Data'!$A$1:$A$1001,'Customer Data'!$B$1:$B$1001,,0)</f>
        <v>Joceline Reddoch</v>
      </c>
      <c r="I859" s="2" t="str">
        <f>IF(_xlfn.XLOOKUP(E859,'Customer Data'!$A$1:$A$1001,'Customer Data'!$C$1:$C$1001,,0)=0,"",_xlfn.XLOOKUP(E859,'Customer Data'!$A$1:$A$1001,'Customer Data'!$C$1:$C$1001,,0))</f>
        <v>jreddochnt@sun.com</v>
      </c>
      <c r="J859" s="2" t="str">
        <f>_xlfn.XLOOKUP(E859,'Customer Data'!$A$1:$A$1001,'Customer Data'!$F$1:$F$1001,,0)</f>
        <v>United States</v>
      </c>
      <c r="K859" t="str">
        <f>INDEX('Product Data'!$A$1:$G$49,MATCH('Order Data'!$F859,'Product Data'!$A$1:$A$49,0),MATCH('Order Data'!K$1,'Product Data'!$A$1:$G$1,0))</f>
        <v>Rob</v>
      </c>
      <c r="L859" t="str">
        <f>INDEX('Product Data'!$A$1:$G$49,MATCH('Order Data'!$F859,'Product Data'!$A$1:$A$49,0),MATCH('Order Data'!L$1,'Product Data'!$A$1:$G$1,0))</f>
        <v>L</v>
      </c>
      <c r="M859" s="4">
        <f>INDEX('Product Data'!$A$1:$G$49,MATCH('Order Data'!$F859,'Product Data'!$A$1:$A$49,0),MATCH('Order Data'!M$1,'Product Data'!$A$1:$G$1,0))</f>
        <v>2.5</v>
      </c>
      <c r="N859" s="5">
        <f>INDEX('Product Data'!$A$1:$G$49,MATCH('Order Data'!$F859,'Product Data'!$A$1:$A$49,0),MATCH('Order Data'!N$1,'Product Data'!$A$1:$G$1,0))</f>
        <v>27.484999999999996</v>
      </c>
      <c r="O859" s="5">
        <f t="shared" si="39"/>
        <v>137.42499999999998</v>
      </c>
      <c r="P859" t="str">
        <f t="shared" si="40"/>
        <v>Robusta</v>
      </c>
      <c r="Q859" t="str">
        <f t="shared" si="41"/>
        <v>Light</v>
      </c>
      <c r="R859" t="str">
        <f>_xlfn.XLOOKUP(tbl_orders[[#This Row],[Customer ID]],'Customer Data'!$A$1:$A$1001,'Customer Data'!$H$1:$H$1001,,0)</f>
        <v>No</v>
      </c>
    </row>
    <row r="860" spans="1:18" x14ac:dyDescent="0.2">
      <c r="A860" s="2" t="s">
        <v>3736</v>
      </c>
      <c r="B860" s="2" t="str">
        <f>TEXT(tbl_orders[[#This Row],[Order Date]],"mmm")</f>
        <v>Jun</v>
      </c>
      <c r="C860" s="2" t="str">
        <f>TEXT(tbl_orders[[#This Row],[Order Date]],"yyyy")</f>
        <v>2019</v>
      </c>
      <c r="D860" s="3">
        <v>43638</v>
      </c>
      <c r="E860" s="2" t="s">
        <v>3737</v>
      </c>
      <c r="F860" t="s">
        <v>4287</v>
      </c>
      <c r="G860" s="2">
        <v>4</v>
      </c>
      <c r="H860" s="2" t="str">
        <f>_xlfn.XLOOKUP(E860,'Customer Data'!$A$1:$A$1001,'Customer Data'!$B$1:$B$1001,,0)</f>
        <v>Shelley Titley</v>
      </c>
      <c r="I860" s="2" t="str">
        <f>IF(_xlfn.XLOOKUP(E860,'Customer Data'!$A$1:$A$1001,'Customer Data'!$C$1:$C$1001,,0)=0,"",_xlfn.XLOOKUP(E860,'Customer Data'!$A$1:$A$1001,'Customer Data'!$C$1:$C$1001,,0))</f>
        <v>stitleynu@whitehouse.gov</v>
      </c>
      <c r="J860" s="2" t="str">
        <f>_xlfn.XLOOKUP(E860,'Customer Data'!$A$1:$A$1001,'Customer Data'!$F$1:$F$1001,,0)</f>
        <v>Brazil</v>
      </c>
      <c r="K860" t="str">
        <f>INDEX('Product Data'!$A$1:$G$49,MATCH('Order Data'!$F860,'Product Data'!$A$1:$A$49,0),MATCH('Order Data'!K$1,'Product Data'!$A$1:$G$1,0))</f>
        <v>Lib</v>
      </c>
      <c r="L860" t="str">
        <f>INDEX('Product Data'!$A$1:$G$49,MATCH('Order Data'!$F860,'Product Data'!$A$1:$A$49,0),MATCH('Order Data'!L$1,'Product Data'!$A$1:$G$1,0))</f>
        <v>M</v>
      </c>
      <c r="M860" s="4">
        <f>INDEX('Product Data'!$A$1:$G$49,MATCH('Order Data'!$F860,'Product Data'!$A$1:$A$49,0),MATCH('Order Data'!M$1,'Product Data'!$A$1:$G$1,0))</f>
        <v>0.5</v>
      </c>
      <c r="N860" s="5">
        <f>INDEX('Product Data'!$A$1:$G$49,MATCH('Order Data'!$F860,'Product Data'!$A$1:$A$49,0),MATCH('Order Data'!N$1,'Product Data'!$A$1:$G$1,0))</f>
        <v>8.73</v>
      </c>
      <c r="O860" s="5">
        <f t="shared" si="39"/>
        <v>34.92</v>
      </c>
      <c r="P860" t="str">
        <f t="shared" si="40"/>
        <v>Liberica</v>
      </c>
      <c r="Q860" t="str">
        <f t="shared" si="41"/>
        <v>Medium</v>
      </c>
      <c r="R860" t="str">
        <f>_xlfn.XLOOKUP(tbl_orders[[#This Row],[Customer ID]],'Customer Data'!$A$1:$A$1001,'Customer Data'!$H$1:$H$1001,,0)</f>
        <v>No</v>
      </c>
    </row>
    <row r="861" spans="1:18" x14ac:dyDescent="0.2">
      <c r="A861" s="2" t="s">
        <v>3740</v>
      </c>
      <c r="B861" s="2" t="str">
        <f>TEXT(tbl_orders[[#This Row],[Order Date]],"mmm")</f>
        <v>Sep</v>
      </c>
      <c r="C861" s="2" t="str">
        <f>TEXT(tbl_orders[[#This Row],[Order Date]],"yyyy")</f>
        <v>2019</v>
      </c>
      <c r="D861" s="3">
        <v>43716</v>
      </c>
      <c r="E861" s="2" t="s">
        <v>3741</v>
      </c>
      <c r="F861" t="s">
        <v>4309</v>
      </c>
      <c r="G861" s="2">
        <v>6</v>
      </c>
      <c r="H861" s="2" t="str">
        <f>_xlfn.XLOOKUP(E861,'Customer Data'!$A$1:$A$1001,'Customer Data'!$B$1:$B$1001,,0)</f>
        <v>Redd Simao</v>
      </c>
      <c r="I861" s="2" t="str">
        <f>IF(_xlfn.XLOOKUP(E861,'Customer Data'!$A$1:$A$1001,'Customer Data'!$C$1:$C$1001,,0)=0,"",_xlfn.XLOOKUP(E861,'Customer Data'!$A$1:$A$1001,'Customer Data'!$C$1:$C$1001,,0))</f>
        <v>rsimaonv@simplemachines.org</v>
      </c>
      <c r="J861" s="2" t="str">
        <f>_xlfn.XLOOKUP(E861,'Customer Data'!$A$1:$A$1001,'Customer Data'!$F$1:$F$1001,,0)</f>
        <v>United States</v>
      </c>
      <c r="K861" t="str">
        <f>INDEX('Product Data'!$A$1:$G$49,MATCH('Order Data'!$F861,'Product Data'!$A$1:$A$49,0),MATCH('Order Data'!K$1,'Product Data'!$A$1:$G$1,0))</f>
        <v>Ara</v>
      </c>
      <c r="L861" t="str">
        <f>INDEX('Product Data'!$A$1:$G$49,MATCH('Order Data'!$F861,'Product Data'!$A$1:$A$49,0),MATCH('Order Data'!L$1,'Product Data'!$A$1:$G$1,0))</f>
        <v>L</v>
      </c>
      <c r="M861" s="4">
        <f>INDEX('Product Data'!$A$1:$G$49,MATCH('Order Data'!$F861,'Product Data'!$A$1:$A$49,0),MATCH('Order Data'!M$1,'Product Data'!$A$1:$G$1,0))</f>
        <v>2.5</v>
      </c>
      <c r="N861" s="5">
        <f>INDEX('Product Data'!$A$1:$G$49,MATCH('Order Data'!$F861,'Product Data'!$A$1:$A$49,0),MATCH('Order Data'!N$1,'Product Data'!$A$1:$G$1,0))</f>
        <v>29.784999999999997</v>
      </c>
      <c r="O861" s="5">
        <f t="shared" si="39"/>
        <v>178.70999999999998</v>
      </c>
      <c r="P861" t="str">
        <f t="shared" si="40"/>
        <v>Arabica</v>
      </c>
      <c r="Q861" t="str">
        <f t="shared" si="41"/>
        <v>Light</v>
      </c>
      <c r="R861" t="str">
        <f>_xlfn.XLOOKUP(tbl_orders[[#This Row],[Customer ID]],'Customer Data'!$A$1:$A$1001,'Customer Data'!$H$1:$H$1001,,0)</f>
        <v>No</v>
      </c>
    </row>
    <row r="862" spans="1:18" x14ac:dyDescent="0.2">
      <c r="A862" s="2" t="s">
        <v>3744</v>
      </c>
      <c r="B862" s="2" t="str">
        <f>TEXT(tbl_orders[[#This Row],[Order Date]],"mmm")</f>
        <v>May</v>
      </c>
      <c r="C862" s="2" t="str">
        <f>TEXT(tbl_orders[[#This Row],[Order Date]],"yyyy")</f>
        <v>2022</v>
      </c>
      <c r="D862" s="3">
        <v>44707</v>
      </c>
      <c r="E862" s="2" t="s">
        <v>3745</v>
      </c>
      <c r="F862" t="s">
        <v>4302</v>
      </c>
      <c r="G862" s="2">
        <v>2</v>
      </c>
      <c r="H862" s="2" t="str">
        <f>_xlfn.XLOOKUP(E862,'Customer Data'!$A$1:$A$1001,'Customer Data'!$B$1:$B$1001,,0)</f>
        <v>Cece Inker</v>
      </c>
      <c r="I862" s="2" t="str">
        <f>IF(_xlfn.XLOOKUP(E862,'Customer Data'!$A$1:$A$1001,'Customer Data'!$C$1:$C$1001,,0)=0,"",_xlfn.XLOOKUP(E862,'Customer Data'!$A$1:$A$1001,'Customer Data'!$C$1:$C$1001,,0))</f>
        <v/>
      </c>
      <c r="J862" s="2" t="str">
        <f>_xlfn.XLOOKUP(E862,'Customer Data'!$A$1:$A$1001,'Customer Data'!$F$1:$F$1001,,0)</f>
        <v>China</v>
      </c>
      <c r="K862" t="str">
        <f>INDEX('Product Data'!$A$1:$G$49,MATCH('Order Data'!$F862,'Product Data'!$A$1:$A$49,0),MATCH('Order Data'!K$1,'Product Data'!$A$1:$G$1,0))</f>
        <v>Ara</v>
      </c>
      <c r="L862" t="str">
        <f>INDEX('Product Data'!$A$1:$G$49,MATCH('Order Data'!$F862,'Product Data'!$A$1:$A$49,0),MATCH('Order Data'!L$1,'Product Data'!$A$1:$G$1,0))</f>
        <v>M</v>
      </c>
      <c r="M862" s="4">
        <f>INDEX('Product Data'!$A$1:$G$49,MATCH('Order Data'!$F862,'Product Data'!$A$1:$A$49,0),MATCH('Order Data'!M$1,'Product Data'!$A$1:$G$1,0))</f>
        <v>2.5</v>
      </c>
      <c r="N862" s="5">
        <f>INDEX('Product Data'!$A$1:$G$49,MATCH('Order Data'!$F862,'Product Data'!$A$1:$A$49,0),MATCH('Order Data'!N$1,'Product Data'!$A$1:$G$1,0))</f>
        <v>25.874999999999996</v>
      </c>
      <c r="O862" s="5">
        <f t="shared" si="39"/>
        <v>51.749999999999993</v>
      </c>
      <c r="P862" t="str">
        <f t="shared" si="40"/>
        <v>Arabica</v>
      </c>
      <c r="Q862" t="str">
        <f t="shared" si="41"/>
        <v>Medium</v>
      </c>
      <c r="R862" t="str">
        <f>_xlfn.XLOOKUP(tbl_orders[[#This Row],[Customer ID]],'Customer Data'!$A$1:$A$1001,'Customer Data'!$H$1:$H$1001,,0)</f>
        <v>No</v>
      </c>
    </row>
    <row r="863" spans="1:18" x14ac:dyDescent="0.2">
      <c r="A863" s="2" t="s">
        <v>3747</v>
      </c>
      <c r="B863" s="2" t="str">
        <f>TEXT(tbl_orders[[#This Row],[Order Date]],"mmm")</f>
        <v>Dec</v>
      </c>
      <c r="C863" s="2" t="str">
        <f>TEXT(tbl_orders[[#This Row],[Order Date]],"yyyy")</f>
        <v>2019</v>
      </c>
      <c r="D863" s="3">
        <v>43802</v>
      </c>
      <c r="E863" s="2" t="s">
        <v>3748</v>
      </c>
      <c r="F863" t="s">
        <v>4270</v>
      </c>
      <c r="G863" s="2">
        <v>6</v>
      </c>
      <c r="H863" s="2" t="str">
        <f>_xlfn.XLOOKUP(E863,'Customer Data'!$A$1:$A$1001,'Customer Data'!$B$1:$B$1001,,0)</f>
        <v>Noel Chisholm</v>
      </c>
      <c r="I863" s="2" t="str">
        <f>IF(_xlfn.XLOOKUP(E863,'Customer Data'!$A$1:$A$1001,'Customer Data'!$C$1:$C$1001,,0)=0,"",_xlfn.XLOOKUP(E863,'Customer Data'!$A$1:$A$1001,'Customer Data'!$C$1:$C$1001,,0))</f>
        <v>nchisholmnx@example.com</v>
      </c>
      <c r="J863" s="2" t="str">
        <f>_xlfn.XLOOKUP(E863,'Customer Data'!$A$1:$A$1001,'Customer Data'!$F$1:$F$1001,,0)</f>
        <v>Brazil</v>
      </c>
      <c r="K863" t="str">
        <f>INDEX('Product Data'!$A$1:$G$49,MATCH('Order Data'!$F863,'Product Data'!$A$1:$A$49,0),MATCH('Order Data'!K$1,'Product Data'!$A$1:$G$1,0))</f>
        <v>Lib</v>
      </c>
      <c r="L863" t="str">
        <f>INDEX('Product Data'!$A$1:$G$49,MATCH('Order Data'!$F863,'Product Data'!$A$1:$A$49,0),MATCH('Order Data'!L$1,'Product Data'!$A$1:$G$1,0))</f>
        <v>D</v>
      </c>
      <c r="M863" s="4">
        <f>INDEX('Product Data'!$A$1:$G$49,MATCH('Order Data'!$F863,'Product Data'!$A$1:$A$49,0),MATCH('Order Data'!M$1,'Product Data'!$A$1:$G$1,0))</f>
        <v>1</v>
      </c>
      <c r="N863" s="5">
        <f>INDEX('Product Data'!$A$1:$G$49,MATCH('Order Data'!$F863,'Product Data'!$A$1:$A$49,0),MATCH('Order Data'!N$1,'Product Data'!$A$1:$G$1,0))</f>
        <v>12.95</v>
      </c>
      <c r="O863" s="5">
        <f t="shared" si="39"/>
        <v>77.699999999999989</v>
      </c>
      <c r="P863" t="str">
        <f t="shared" si="40"/>
        <v>Liberica</v>
      </c>
      <c r="Q863" t="str">
        <f t="shared" si="41"/>
        <v>Dark</v>
      </c>
      <c r="R863" t="str">
        <f>_xlfn.XLOOKUP(tbl_orders[[#This Row],[Customer ID]],'Customer Data'!$A$1:$A$1001,'Customer Data'!$H$1:$H$1001,,0)</f>
        <v>Yes</v>
      </c>
    </row>
    <row r="864" spans="1:18" x14ac:dyDescent="0.2">
      <c r="A864" s="2" t="s">
        <v>3751</v>
      </c>
      <c r="B864" s="2" t="str">
        <f>TEXT(tbl_orders[[#This Row],[Order Date]],"mmm")</f>
        <v>Sep</v>
      </c>
      <c r="C864" s="2" t="str">
        <f>TEXT(tbl_orders[[#This Row],[Order Date]],"yyyy")</f>
        <v>2019</v>
      </c>
      <c r="D864" s="3">
        <v>43725</v>
      </c>
      <c r="E864" s="2" t="s">
        <v>3752</v>
      </c>
      <c r="F864" t="s">
        <v>4265</v>
      </c>
      <c r="G864" s="2">
        <v>1</v>
      </c>
      <c r="H864" s="2" t="str">
        <f>_xlfn.XLOOKUP(E864,'Customer Data'!$A$1:$A$1001,'Customer Data'!$B$1:$B$1001,,0)</f>
        <v>Grazia Oats</v>
      </c>
      <c r="I864" s="2" t="str">
        <f>IF(_xlfn.XLOOKUP(E864,'Customer Data'!$A$1:$A$1001,'Customer Data'!$C$1:$C$1001,,0)=0,"",_xlfn.XLOOKUP(E864,'Customer Data'!$A$1:$A$1001,'Customer Data'!$C$1:$C$1001,,0))</f>
        <v>goatsny@live.com</v>
      </c>
      <c r="J864" s="2" t="str">
        <f>_xlfn.XLOOKUP(E864,'Customer Data'!$A$1:$A$1001,'Customer Data'!$F$1:$F$1001,,0)</f>
        <v>China</v>
      </c>
      <c r="K864" t="str">
        <f>INDEX('Product Data'!$A$1:$G$49,MATCH('Order Data'!$F864,'Product Data'!$A$1:$A$49,0),MATCH('Order Data'!K$1,'Product Data'!$A$1:$G$1,0))</f>
        <v>Rob</v>
      </c>
      <c r="L864" t="str">
        <f>INDEX('Product Data'!$A$1:$G$49,MATCH('Order Data'!$F864,'Product Data'!$A$1:$A$49,0),MATCH('Order Data'!L$1,'Product Data'!$A$1:$G$1,0))</f>
        <v>M</v>
      </c>
      <c r="M864" s="4">
        <f>INDEX('Product Data'!$A$1:$G$49,MATCH('Order Data'!$F864,'Product Data'!$A$1:$A$49,0),MATCH('Order Data'!M$1,'Product Data'!$A$1:$G$1,0))</f>
        <v>1</v>
      </c>
      <c r="N864" s="5">
        <f>INDEX('Product Data'!$A$1:$G$49,MATCH('Order Data'!$F864,'Product Data'!$A$1:$A$49,0),MATCH('Order Data'!N$1,'Product Data'!$A$1:$G$1,0))</f>
        <v>9.9499999999999993</v>
      </c>
      <c r="O864" s="5">
        <f t="shared" si="39"/>
        <v>9.9499999999999993</v>
      </c>
      <c r="P864" t="str">
        <f t="shared" si="40"/>
        <v>Robusta</v>
      </c>
      <c r="Q864" t="str">
        <f t="shared" si="41"/>
        <v>Medium</v>
      </c>
      <c r="R864" t="str">
        <f>_xlfn.XLOOKUP(tbl_orders[[#This Row],[Customer ID]],'Customer Data'!$A$1:$A$1001,'Customer Data'!$H$1:$H$1001,,0)</f>
        <v>Yes</v>
      </c>
    </row>
    <row r="865" spans="1:18" x14ac:dyDescent="0.2">
      <c r="A865" s="2" t="s">
        <v>3755</v>
      </c>
      <c r="B865" s="2" t="str">
        <f>TEXT(tbl_orders[[#This Row],[Order Date]],"mmm")</f>
        <v>May</v>
      </c>
      <c r="C865" s="2" t="str">
        <f>TEXT(tbl_orders[[#This Row],[Order Date]],"yyyy")</f>
        <v>2022</v>
      </c>
      <c r="D865" s="3">
        <v>44712</v>
      </c>
      <c r="E865" s="2" t="s">
        <v>3756</v>
      </c>
      <c r="F865" t="s">
        <v>4289</v>
      </c>
      <c r="G865" s="2">
        <v>2</v>
      </c>
      <c r="H865" s="2" t="str">
        <f>_xlfn.XLOOKUP(E865,'Customer Data'!$A$1:$A$1001,'Customer Data'!$B$1:$B$1001,,0)</f>
        <v>Meade Birkin</v>
      </c>
      <c r="I865" s="2" t="str">
        <f>IF(_xlfn.XLOOKUP(E865,'Customer Data'!$A$1:$A$1001,'Customer Data'!$C$1:$C$1001,,0)=0,"",_xlfn.XLOOKUP(E865,'Customer Data'!$A$1:$A$1001,'Customer Data'!$C$1:$C$1001,,0))</f>
        <v>mbirkinnz@java.com</v>
      </c>
      <c r="J865" s="2" t="str">
        <f>_xlfn.XLOOKUP(E865,'Customer Data'!$A$1:$A$1001,'Customer Data'!$F$1:$F$1001,,0)</f>
        <v>United States</v>
      </c>
      <c r="K865" t="str">
        <f>INDEX('Product Data'!$A$1:$G$49,MATCH('Order Data'!$F865,'Product Data'!$A$1:$A$49,0),MATCH('Order Data'!K$1,'Product Data'!$A$1:$G$1,0))</f>
        <v>Lib</v>
      </c>
      <c r="L865" t="str">
        <f>INDEX('Product Data'!$A$1:$G$49,MATCH('Order Data'!$F865,'Product Data'!$A$1:$A$49,0),MATCH('Order Data'!L$1,'Product Data'!$A$1:$G$1,0))</f>
        <v>M</v>
      </c>
      <c r="M865" s="4">
        <f>INDEX('Product Data'!$A$1:$G$49,MATCH('Order Data'!$F865,'Product Data'!$A$1:$A$49,0),MATCH('Order Data'!M$1,'Product Data'!$A$1:$G$1,0))</f>
        <v>1</v>
      </c>
      <c r="N865" s="5">
        <f>INDEX('Product Data'!$A$1:$G$49,MATCH('Order Data'!$F865,'Product Data'!$A$1:$A$49,0),MATCH('Order Data'!N$1,'Product Data'!$A$1:$G$1,0))</f>
        <v>14.55</v>
      </c>
      <c r="O865" s="5">
        <f t="shared" si="39"/>
        <v>29.1</v>
      </c>
      <c r="P865" t="str">
        <f t="shared" si="40"/>
        <v>Liberica</v>
      </c>
      <c r="Q865" t="str">
        <f t="shared" si="41"/>
        <v>Medium</v>
      </c>
      <c r="R865" t="str">
        <f>_xlfn.XLOOKUP(tbl_orders[[#This Row],[Customer ID]],'Customer Data'!$A$1:$A$1001,'Customer Data'!$H$1:$H$1001,,0)</f>
        <v>Yes</v>
      </c>
    </row>
    <row r="866" spans="1:18" x14ac:dyDescent="0.2">
      <c r="A866" s="2" t="s">
        <v>3759</v>
      </c>
      <c r="B866" s="2" t="str">
        <f>TEXT(tbl_orders[[#This Row],[Order Date]],"mmm")</f>
        <v>Oct</v>
      </c>
      <c r="C866" s="2" t="str">
        <f>TEXT(tbl_orders[[#This Row],[Order Date]],"yyyy")</f>
        <v>2019</v>
      </c>
      <c r="D866" s="3">
        <v>43759</v>
      </c>
      <c r="E866" s="2" t="s">
        <v>3760</v>
      </c>
      <c r="F866" t="s">
        <v>4305</v>
      </c>
      <c r="G866" s="2">
        <v>6</v>
      </c>
      <c r="H866" s="2" t="str">
        <f>_xlfn.XLOOKUP(E866,'Customer Data'!$A$1:$A$1001,'Customer Data'!$B$1:$B$1001,,0)</f>
        <v>Ronda Pyson</v>
      </c>
      <c r="I866" s="2" t="str">
        <f>IF(_xlfn.XLOOKUP(E866,'Customer Data'!$A$1:$A$1001,'Customer Data'!$C$1:$C$1001,,0)=0,"",_xlfn.XLOOKUP(E866,'Customer Data'!$A$1:$A$1001,'Customer Data'!$C$1:$C$1001,,0))</f>
        <v>rpysono0@constantcontact.com</v>
      </c>
      <c r="J866" s="2" t="str">
        <f>_xlfn.XLOOKUP(E866,'Customer Data'!$A$1:$A$1001,'Customer Data'!$F$1:$F$1001,,0)</f>
        <v>China</v>
      </c>
      <c r="K866" t="str">
        <f>INDEX('Product Data'!$A$1:$G$49,MATCH('Order Data'!$F866,'Product Data'!$A$1:$A$49,0),MATCH('Order Data'!K$1,'Product Data'!$A$1:$G$1,0))</f>
        <v>Rob</v>
      </c>
      <c r="L866" t="str">
        <f>INDEX('Product Data'!$A$1:$G$49,MATCH('Order Data'!$F866,'Product Data'!$A$1:$A$49,0),MATCH('Order Data'!L$1,'Product Data'!$A$1:$G$1,0))</f>
        <v>L</v>
      </c>
      <c r="M866" s="4">
        <f>INDEX('Product Data'!$A$1:$G$49,MATCH('Order Data'!$F866,'Product Data'!$A$1:$A$49,0),MATCH('Order Data'!M$1,'Product Data'!$A$1:$G$1,0))</f>
        <v>0.2</v>
      </c>
      <c r="N866" s="5">
        <f>INDEX('Product Data'!$A$1:$G$49,MATCH('Order Data'!$F866,'Product Data'!$A$1:$A$49,0),MATCH('Order Data'!N$1,'Product Data'!$A$1:$G$1,0))</f>
        <v>3.5849999999999995</v>
      </c>
      <c r="O866" s="5">
        <f t="shared" si="39"/>
        <v>21.509999999999998</v>
      </c>
      <c r="P866" t="str">
        <f t="shared" si="40"/>
        <v>Robusta</v>
      </c>
      <c r="Q866" t="str">
        <f t="shared" si="41"/>
        <v>Light</v>
      </c>
      <c r="R866" t="str">
        <f>_xlfn.XLOOKUP(tbl_orders[[#This Row],[Customer ID]],'Customer Data'!$A$1:$A$1001,'Customer Data'!$H$1:$H$1001,,0)</f>
        <v>No</v>
      </c>
    </row>
    <row r="867" spans="1:18" x14ac:dyDescent="0.2">
      <c r="A867" s="2" t="s">
        <v>3763</v>
      </c>
      <c r="B867" s="2" t="str">
        <f>TEXT(tbl_orders[[#This Row],[Order Date]],"mmm")</f>
        <v>Apr</v>
      </c>
      <c r="C867" s="2" t="str">
        <f>TEXT(tbl_orders[[#This Row],[Order Date]],"yyyy")</f>
        <v>2022</v>
      </c>
      <c r="D867" s="3">
        <v>44675</v>
      </c>
      <c r="E867" s="2" t="s">
        <v>3796</v>
      </c>
      <c r="F867" t="s">
        <v>4284</v>
      </c>
      <c r="G867" s="2">
        <v>2</v>
      </c>
      <c r="H867" s="2" t="str">
        <f>_xlfn.XLOOKUP(E867,'Customer Data'!$A$1:$A$1001,'Customer Data'!$B$1:$B$1001,,0)</f>
        <v>Modesty MacConnechie</v>
      </c>
      <c r="I867" s="2" t="str">
        <f>IF(_xlfn.XLOOKUP(E867,'Customer Data'!$A$1:$A$1001,'Customer Data'!$C$1:$C$1001,,0)=0,"",_xlfn.XLOOKUP(E867,'Customer Data'!$A$1:$A$1001,'Customer Data'!$C$1:$C$1001,,0))</f>
        <v>mmacconnechieo9@reuters.com</v>
      </c>
      <c r="J867" s="2" t="str">
        <f>_xlfn.XLOOKUP(E867,'Customer Data'!$A$1:$A$1001,'Customer Data'!$F$1:$F$1001,,0)</f>
        <v>Brazil</v>
      </c>
      <c r="K867" t="str">
        <f>INDEX('Product Data'!$A$1:$G$49,MATCH('Order Data'!$F867,'Product Data'!$A$1:$A$49,0),MATCH('Order Data'!K$1,'Product Data'!$A$1:$G$1,0))</f>
        <v>Ara</v>
      </c>
      <c r="L867" t="str">
        <f>INDEX('Product Data'!$A$1:$G$49,MATCH('Order Data'!$F867,'Product Data'!$A$1:$A$49,0),MATCH('Order Data'!L$1,'Product Data'!$A$1:$G$1,0))</f>
        <v>M</v>
      </c>
      <c r="M867" s="4">
        <f>INDEX('Product Data'!$A$1:$G$49,MATCH('Order Data'!$F867,'Product Data'!$A$1:$A$49,0),MATCH('Order Data'!M$1,'Product Data'!$A$1:$G$1,0))</f>
        <v>0.5</v>
      </c>
      <c r="N867" s="5">
        <f>INDEX('Product Data'!$A$1:$G$49,MATCH('Order Data'!$F867,'Product Data'!$A$1:$A$49,0),MATCH('Order Data'!N$1,'Product Data'!$A$1:$G$1,0))</f>
        <v>6.75</v>
      </c>
      <c r="O867" s="5">
        <f t="shared" si="39"/>
        <v>13.5</v>
      </c>
      <c r="P867" t="str">
        <f t="shared" si="40"/>
        <v>Arabica</v>
      </c>
      <c r="Q867" t="str">
        <f t="shared" si="41"/>
        <v>Medium</v>
      </c>
      <c r="R867" t="str">
        <f>_xlfn.XLOOKUP(tbl_orders[[#This Row],[Customer ID]],'Customer Data'!$A$1:$A$1001,'Customer Data'!$H$1:$H$1001,,0)</f>
        <v>Yes</v>
      </c>
    </row>
    <row r="868" spans="1:18" x14ac:dyDescent="0.2">
      <c r="A868" s="2" t="s">
        <v>3766</v>
      </c>
      <c r="B868" s="2" t="str">
        <f>TEXT(tbl_orders[[#This Row],[Order Date]],"mmm")</f>
        <v>Jan</v>
      </c>
      <c r="C868" s="2" t="str">
        <f>TEXT(tbl_orders[[#This Row],[Order Date]],"yyyy")</f>
        <v>2021</v>
      </c>
      <c r="D868" s="3">
        <v>44209</v>
      </c>
      <c r="E868" s="2" t="s">
        <v>3767</v>
      </c>
      <c r="F868" t="s">
        <v>4285</v>
      </c>
      <c r="G868" s="2">
        <v>3</v>
      </c>
      <c r="H868" s="2" t="str">
        <f>_xlfn.XLOOKUP(E868,'Customer Data'!$A$1:$A$1001,'Customer Data'!$B$1:$B$1001,,0)</f>
        <v>Rafaela Treacher</v>
      </c>
      <c r="I868" s="2" t="str">
        <f>IF(_xlfn.XLOOKUP(E868,'Customer Data'!$A$1:$A$1001,'Customer Data'!$C$1:$C$1001,,0)=0,"",_xlfn.XLOOKUP(E868,'Customer Data'!$A$1:$A$1001,'Customer Data'!$C$1:$C$1001,,0))</f>
        <v>rtreachero2@usa.gov</v>
      </c>
      <c r="J868" s="2" t="str">
        <f>_xlfn.XLOOKUP(E868,'Customer Data'!$A$1:$A$1001,'Customer Data'!$F$1:$F$1001,,0)</f>
        <v>China</v>
      </c>
      <c r="K868" t="str">
        <f>INDEX('Product Data'!$A$1:$G$49,MATCH('Order Data'!$F868,'Product Data'!$A$1:$A$49,0),MATCH('Order Data'!K$1,'Product Data'!$A$1:$G$1,0))</f>
        <v>Ara</v>
      </c>
      <c r="L868" t="str">
        <f>INDEX('Product Data'!$A$1:$G$49,MATCH('Order Data'!$F868,'Product Data'!$A$1:$A$49,0),MATCH('Order Data'!L$1,'Product Data'!$A$1:$G$1,0))</f>
        <v>D</v>
      </c>
      <c r="M868" s="4">
        <f>INDEX('Product Data'!$A$1:$G$49,MATCH('Order Data'!$F868,'Product Data'!$A$1:$A$49,0),MATCH('Order Data'!M$1,'Product Data'!$A$1:$G$1,0))</f>
        <v>0.5</v>
      </c>
      <c r="N868" s="5">
        <f>INDEX('Product Data'!$A$1:$G$49,MATCH('Order Data'!$F868,'Product Data'!$A$1:$A$49,0),MATCH('Order Data'!N$1,'Product Data'!$A$1:$G$1,0))</f>
        <v>5.97</v>
      </c>
      <c r="O868" s="5">
        <f t="shared" si="39"/>
        <v>17.91</v>
      </c>
      <c r="P868" t="str">
        <f t="shared" si="40"/>
        <v>Arabica</v>
      </c>
      <c r="Q868" t="str">
        <f t="shared" si="41"/>
        <v>Dark</v>
      </c>
      <c r="R868" t="str">
        <f>_xlfn.XLOOKUP(tbl_orders[[#This Row],[Customer ID]],'Customer Data'!$A$1:$A$1001,'Customer Data'!$H$1:$H$1001,,0)</f>
        <v>No</v>
      </c>
    </row>
    <row r="869" spans="1:18" x14ac:dyDescent="0.2">
      <c r="A869" s="2" t="s">
        <v>3770</v>
      </c>
      <c r="B869" s="2" t="str">
        <f>TEXT(tbl_orders[[#This Row],[Order Date]],"mmm")</f>
        <v>Aug</v>
      </c>
      <c r="C869" s="2" t="str">
        <f>TEXT(tbl_orders[[#This Row],[Order Date]],"yyyy")</f>
        <v>2022</v>
      </c>
      <c r="D869" s="3">
        <v>44792</v>
      </c>
      <c r="E869" s="2" t="s">
        <v>3771</v>
      </c>
      <c r="F869" t="s">
        <v>4309</v>
      </c>
      <c r="G869" s="2">
        <v>2</v>
      </c>
      <c r="H869" s="2" t="str">
        <f>_xlfn.XLOOKUP(E869,'Customer Data'!$A$1:$A$1001,'Customer Data'!$B$1:$B$1001,,0)</f>
        <v>Bee Fattorini</v>
      </c>
      <c r="I869" s="2" t="str">
        <f>IF(_xlfn.XLOOKUP(E869,'Customer Data'!$A$1:$A$1001,'Customer Data'!$C$1:$C$1001,,0)=0,"",_xlfn.XLOOKUP(E869,'Customer Data'!$A$1:$A$1001,'Customer Data'!$C$1:$C$1001,,0))</f>
        <v>bfattorinio3@quantcast.com</v>
      </c>
      <c r="J869" s="2" t="str">
        <f>_xlfn.XLOOKUP(E869,'Customer Data'!$A$1:$A$1001,'Customer Data'!$F$1:$F$1001,,0)</f>
        <v>Brazil</v>
      </c>
      <c r="K869" t="str">
        <f>INDEX('Product Data'!$A$1:$G$49,MATCH('Order Data'!$F869,'Product Data'!$A$1:$A$49,0),MATCH('Order Data'!K$1,'Product Data'!$A$1:$G$1,0))</f>
        <v>Ara</v>
      </c>
      <c r="L869" t="str">
        <f>INDEX('Product Data'!$A$1:$G$49,MATCH('Order Data'!$F869,'Product Data'!$A$1:$A$49,0),MATCH('Order Data'!L$1,'Product Data'!$A$1:$G$1,0))</f>
        <v>L</v>
      </c>
      <c r="M869" s="4">
        <f>INDEX('Product Data'!$A$1:$G$49,MATCH('Order Data'!$F869,'Product Data'!$A$1:$A$49,0),MATCH('Order Data'!M$1,'Product Data'!$A$1:$G$1,0))</f>
        <v>2.5</v>
      </c>
      <c r="N869" s="5">
        <f>INDEX('Product Data'!$A$1:$G$49,MATCH('Order Data'!$F869,'Product Data'!$A$1:$A$49,0),MATCH('Order Data'!N$1,'Product Data'!$A$1:$G$1,0))</f>
        <v>29.784999999999997</v>
      </c>
      <c r="O869" s="5">
        <f t="shared" si="39"/>
        <v>59.569999999999993</v>
      </c>
      <c r="P869" t="str">
        <f t="shared" si="40"/>
        <v>Arabica</v>
      </c>
      <c r="Q869" t="str">
        <f t="shared" si="41"/>
        <v>Light</v>
      </c>
      <c r="R869" t="str">
        <f>_xlfn.XLOOKUP(tbl_orders[[#This Row],[Customer ID]],'Customer Data'!$A$1:$A$1001,'Customer Data'!$H$1:$H$1001,,0)</f>
        <v>Yes</v>
      </c>
    </row>
    <row r="870" spans="1:18" x14ac:dyDescent="0.2">
      <c r="A870" s="2" t="s">
        <v>3774</v>
      </c>
      <c r="B870" s="2" t="str">
        <f>TEXT(tbl_orders[[#This Row],[Order Date]],"mmm")</f>
        <v>Mar</v>
      </c>
      <c r="C870" s="2" t="str">
        <f>TEXT(tbl_orders[[#This Row],[Order Date]],"yyyy")</f>
        <v>2019</v>
      </c>
      <c r="D870" s="3">
        <v>43526</v>
      </c>
      <c r="E870" s="2" t="s">
        <v>3775</v>
      </c>
      <c r="F870" t="s">
        <v>4266</v>
      </c>
      <c r="G870" s="2">
        <v>5</v>
      </c>
      <c r="H870" s="2" t="str">
        <f>_xlfn.XLOOKUP(E870,'Customer Data'!$A$1:$A$1001,'Customer Data'!$B$1:$B$1001,,0)</f>
        <v>Margie Palleske</v>
      </c>
      <c r="I870" s="2" t="str">
        <f>IF(_xlfn.XLOOKUP(E870,'Customer Data'!$A$1:$A$1001,'Customer Data'!$C$1:$C$1001,,0)=0,"",_xlfn.XLOOKUP(E870,'Customer Data'!$A$1:$A$1001,'Customer Data'!$C$1:$C$1001,,0))</f>
        <v>mpalleskeo4@nyu.edu</v>
      </c>
      <c r="J870" s="2" t="str">
        <f>_xlfn.XLOOKUP(E870,'Customer Data'!$A$1:$A$1001,'Customer Data'!$F$1:$F$1001,,0)</f>
        <v>United States</v>
      </c>
      <c r="K870" t="str">
        <f>INDEX('Product Data'!$A$1:$G$49,MATCH('Order Data'!$F870,'Product Data'!$A$1:$A$49,0),MATCH('Order Data'!K$1,'Product Data'!$A$1:$G$1,0))</f>
        <v>Exc</v>
      </c>
      <c r="L870" t="str">
        <f>INDEX('Product Data'!$A$1:$G$49,MATCH('Order Data'!$F870,'Product Data'!$A$1:$A$49,0),MATCH('Order Data'!L$1,'Product Data'!$A$1:$G$1,0))</f>
        <v>M</v>
      </c>
      <c r="M870" s="4">
        <f>INDEX('Product Data'!$A$1:$G$49,MATCH('Order Data'!$F870,'Product Data'!$A$1:$A$49,0),MATCH('Order Data'!M$1,'Product Data'!$A$1:$G$1,0))</f>
        <v>0.5</v>
      </c>
      <c r="N870" s="5">
        <f>INDEX('Product Data'!$A$1:$G$49,MATCH('Order Data'!$F870,'Product Data'!$A$1:$A$49,0),MATCH('Order Data'!N$1,'Product Data'!$A$1:$G$1,0))</f>
        <v>8.25</v>
      </c>
      <c r="O870" s="5">
        <f t="shared" si="39"/>
        <v>41.25</v>
      </c>
      <c r="P870" t="str">
        <f t="shared" si="40"/>
        <v>Excelsa</v>
      </c>
      <c r="Q870" t="str">
        <f t="shared" si="41"/>
        <v>Medium</v>
      </c>
      <c r="R870" t="str">
        <f>_xlfn.XLOOKUP(tbl_orders[[#This Row],[Customer ID]],'Customer Data'!$A$1:$A$1001,'Customer Data'!$H$1:$H$1001,,0)</f>
        <v>Yes</v>
      </c>
    </row>
    <row r="871" spans="1:18" x14ac:dyDescent="0.2">
      <c r="A871" s="2" t="s">
        <v>3778</v>
      </c>
      <c r="B871" s="2" t="str">
        <f>TEXT(tbl_orders[[#This Row],[Order Date]],"mmm")</f>
        <v>Jan</v>
      </c>
      <c r="C871" s="2" t="str">
        <f>TEXT(tbl_orders[[#This Row],[Order Date]],"yyyy")</f>
        <v>2020</v>
      </c>
      <c r="D871" s="3">
        <v>43851</v>
      </c>
      <c r="E871" s="2" t="s">
        <v>3779</v>
      </c>
      <c r="F871" t="s">
        <v>4273</v>
      </c>
      <c r="G871" s="2">
        <v>3</v>
      </c>
      <c r="H871" s="2" t="str">
        <f>_xlfn.XLOOKUP(E871,'Customer Data'!$A$1:$A$1001,'Customer Data'!$B$1:$B$1001,,0)</f>
        <v>Alexina Randals</v>
      </c>
      <c r="I871" s="2" t="str">
        <f>IF(_xlfn.XLOOKUP(E871,'Customer Data'!$A$1:$A$1001,'Customer Data'!$C$1:$C$1001,,0)=0,"",_xlfn.XLOOKUP(E871,'Customer Data'!$A$1:$A$1001,'Customer Data'!$C$1:$C$1001,,0))</f>
        <v/>
      </c>
      <c r="J871" s="2" t="str">
        <f>_xlfn.XLOOKUP(E871,'Customer Data'!$A$1:$A$1001,'Customer Data'!$F$1:$F$1001,,0)</f>
        <v>China</v>
      </c>
      <c r="K871" t="str">
        <f>INDEX('Product Data'!$A$1:$G$49,MATCH('Order Data'!$F871,'Product Data'!$A$1:$A$49,0),MATCH('Order Data'!K$1,'Product Data'!$A$1:$G$1,0))</f>
        <v>Rob</v>
      </c>
      <c r="L871" t="str">
        <f>INDEX('Product Data'!$A$1:$G$49,MATCH('Order Data'!$F871,'Product Data'!$A$1:$A$49,0),MATCH('Order Data'!L$1,'Product Data'!$A$1:$G$1,0))</f>
        <v>M</v>
      </c>
      <c r="M871" s="4">
        <f>INDEX('Product Data'!$A$1:$G$49,MATCH('Order Data'!$F871,'Product Data'!$A$1:$A$49,0),MATCH('Order Data'!M$1,'Product Data'!$A$1:$G$1,0))</f>
        <v>0.5</v>
      </c>
      <c r="N871" s="5">
        <f>INDEX('Product Data'!$A$1:$G$49,MATCH('Order Data'!$F871,'Product Data'!$A$1:$A$49,0),MATCH('Order Data'!N$1,'Product Data'!$A$1:$G$1,0))</f>
        <v>5.97</v>
      </c>
      <c r="O871" s="5">
        <f t="shared" si="39"/>
        <v>17.91</v>
      </c>
      <c r="P871" t="str">
        <f t="shared" si="40"/>
        <v>Robusta</v>
      </c>
      <c r="Q871" t="str">
        <f t="shared" si="41"/>
        <v>Medium</v>
      </c>
      <c r="R871" t="str">
        <f>_xlfn.XLOOKUP(tbl_orders[[#This Row],[Customer ID]],'Customer Data'!$A$1:$A$1001,'Customer Data'!$H$1:$H$1001,,0)</f>
        <v>Yes</v>
      </c>
    </row>
    <row r="872" spans="1:18" x14ac:dyDescent="0.2">
      <c r="A872" s="2" t="s">
        <v>3781</v>
      </c>
      <c r="B872" s="2" t="str">
        <f>TEXT(tbl_orders[[#This Row],[Order Date]],"mmm")</f>
        <v>Sep</v>
      </c>
      <c r="C872" s="2" t="str">
        <f>TEXT(tbl_orders[[#This Row],[Order Date]],"yyyy")</f>
        <v>2021</v>
      </c>
      <c r="D872" s="3">
        <v>44460</v>
      </c>
      <c r="E872" s="2" t="s">
        <v>3782</v>
      </c>
      <c r="F872" t="s">
        <v>4271</v>
      </c>
      <c r="G872" s="2">
        <v>1</v>
      </c>
      <c r="H872" s="2" t="str">
        <f>_xlfn.XLOOKUP(E872,'Customer Data'!$A$1:$A$1001,'Customer Data'!$B$1:$B$1001,,0)</f>
        <v>Filip Antcliffe</v>
      </c>
      <c r="I872" s="2" t="str">
        <f>IF(_xlfn.XLOOKUP(E872,'Customer Data'!$A$1:$A$1001,'Customer Data'!$C$1:$C$1001,,0)=0,"",_xlfn.XLOOKUP(E872,'Customer Data'!$A$1:$A$1001,'Customer Data'!$C$1:$C$1001,,0))</f>
        <v>fantcliffeo6@amazon.co.jp</v>
      </c>
      <c r="J872" s="2" t="str">
        <f>_xlfn.XLOOKUP(E872,'Customer Data'!$A$1:$A$1001,'Customer Data'!$F$1:$F$1001,,0)</f>
        <v>Brazil</v>
      </c>
      <c r="K872" t="str">
        <f>INDEX('Product Data'!$A$1:$G$49,MATCH('Order Data'!$F872,'Product Data'!$A$1:$A$49,0),MATCH('Order Data'!K$1,'Product Data'!$A$1:$G$1,0))</f>
        <v>Exc</v>
      </c>
      <c r="L872" t="str">
        <f>INDEX('Product Data'!$A$1:$G$49,MATCH('Order Data'!$F872,'Product Data'!$A$1:$A$49,0),MATCH('Order Data'!L$1,'Product Data'!$A$1:$G$1,0))</f>
        <v>D</v>
      </c>
      <c r="M872" s="4">
        <f>INDEX('Product Data'!$A$1:$G$49,MATCH('Order Data'!$F872,'Product Data'!$A$1:$A$49,0),MATCH('Order Data'!M$1,'Product Data'!$A$1:$G$1,0))</f>
        <v>0.5</v>
      </c>
      <c r="N872" s="5">
        <f>INDEX('Product Data'!$A$1:$G$49,MATCH('Order Data'!$F872,'Product Data'!$A$1:$A$49,0),MATCH('Order Data'!N$1,'Product Data'!$A$1:$G$1,0))</f>
        <v>7.29</v>
      </c>
      <c r="O872" s="5">
        <f t="shared" si="39"/>
        <v>7.29</v>
      </c>
      <c r="P872" t="str">
        <f t="shared" si="40"/>
        <v>Excelsa</v>
      </c>
      <c r="Q872" t="str">
        <f t="shared" si="41"/>
        <v>Dark</v>
      </c>
      <c r="R872" t="str">
        <f>_xlfn.XLOOKUP(tbl_orders[[#This Row],[Customer ID]],'Customer Data'!$A$1:$A$1001,'Customer Data'!$H$1:$H$1001,,0)</f>
        <v>Yes</v>
      </c>
    </row>
    <row r="873" spans="1:18" x14ac:dyDescent="0.2">
      <c r="A873" s="2" t="s">
        <v>3785</v>
      </c>
      <c r="B873" s="2" t="str">
        <f>TEXT(tbl_orders[[#This Row],[Order Date]],"mmm")</f>
        <v>Aug</v>
      </c>
      <c r="C873" s="2" t="str">
        <f>TEXT(tbl_orders[[#This Row],[Order Date]],"yyyy")</f>
        <v>2019</v>
      </c>
      <c r="D873" s="3">
        <v>43707</v>
      </c>
      <c r="E873" s="2" t="s">
        <v>3786</v>
      </c>
      <c r="F873" t="s">
        <v>4298</v>
      </c>
      <c r="G873" s="2">
        <v>2</v>
      </c>
      <c r="H873" s="2" t="str">
        <f>_xlfn.XLOOKUP(E873,'Customer Data'!$A$1:$A$1001,'Customer Data'!$B$1:$B$1001,,0)</f>
        <v>Peyter Matignon</v>
      </c>
      <c r="I873" s="2" t="str">
        <f>IF(_xlfn.XLOOKUP(E873,'Customer Data'!$A$1:$A$1001,'Customer Data'!$C$1:$C$1001,,0)=0,"",_xlfn.XLOOKUP(E873,'Customer Data'!$A$1:$A$1001,'Customer Data'!$C$1:$C$1001,,0))</f>
        <v>pmatignono7@harvard.edu</v>
      </c>
      <c r="J873" s="2" t="str">
        <f>_xlfn.XLOOKUP(E873,'Customer Data'!$A$1:$A$1001,'Customer Data'!$F$1:$F$1001,,0)</f>
        <v>China</v>
      </c>
      <c r="K873" t="str">
        <f>INDEX('Product Data'!$A$1:$G$49,MATCH('Order Data'!$F873,'Product Data'!$A$1:$A$49,0),MATCH('Order Data'!K$1,'Product Data'!$A$1:$G$1,0))</f>
        <v>Exc</v>
      </c>
      <c r="L873" t="str">
        <f>INDEX('Product Data'!$A$1:$G$49,MATCH('Order Data'!$F873,'Product Data'!$A$1:$A$49,0),MATCH('Order Data'!L$1,'Product Data'!$A$1:$G$1,0))</f>
        <v>L</v>
      </c>
      <c r="M873" s="4">
        <f>INDEX('Product Data'!$A$1:$G$49,MATCH('Order Data'!$F873,'Product Data'!$A$1:$A$49,0),MATCH('Order Data'!M$1,'Product Data'!$A$1:$G$1,0))</f>
        <v>1</v>
      </c>
      <c r="N873" s="5">
        <f>INDEX('Product Data'!$A$1:$G$49,MATCH('Order Data'!$F873,'Product Data'!$A$1:$A$49,0),MATCH('Order Data'!N$1,'Product Data'!$A$1:$G$1,0))</f>
        <v>14.85</v>
      </c>
      <c r="O873" s="5">
        <f t="shared" si="39"/>
        <v>29.7</v>
      </c>
      <c r="P873" t="str">
        <f t="shared" si="40"/>
        <v>Excelsa</v>
      </c>
      <c r="Q873" t="str">
        <f t="shared" si="41"/>
        <v>Light</v>
      </c>
      <c r="R873" t="str">
        <f>_xlfn.XLOOKUP(tbl_orders[[#This Row],[Customer ID]],'Customer Data'!$A$1:$A$1001,'Customer Data'!$H$1:$H$1001,,0)</f>
        <v>Yes</v>
      </c>
    </row>
    <row r="874" spans="1:18" x14ac:dyDescent="0.2">
      <c r="A874" s="2" t="s">
        <v>3791</v>
      </c>
      <c r="B874" s="2" t="str">
        <f>TEXT(tbl_orders[[#This Row],[Order Date]],"mmm")</f>
        <v>Feb</v>
      </c>
      <c r="C874" s="2" t="str">
        <f>TEXT(tbl_orders[[#This Row],[Order Date]],"yyyy")</f>
        <v>2019</v>
      </c>
      <c r="D874" s="3">
        <v>43521</v>
      </c>
      <c r="E874" s="2" t="s">
        <v>3792</v>
      </c>
      <c r="F874" t="s">
        <v>4282</v>
      </c>
      <c r="G874" s="2">
        <v>2</v>
      </c>
      <c r="H874" s="2" t="str">
        <f>_xlfn.XLOOKUP(E874,'Customer Data'!$A$1:$A$1001,'Customer Data'!$B$1:$B$1001,,0)</f>
        <v>Claudie Weond</v>
      </c>
      <c r="I874" s="2" t="str">
        <f>IF(_xlfn.XLOOKUP(E874,'Customer Data'!$A$1:$A$1001,'Customer Data'!$C$1:$C$1001,,0)=0,"",_xlfn.XLOOKUP(E874,'Customer Data'!$A$1:$A$1001,'Customer Data'!$C$1:$C$1001,,0))</f>
        <v>cweondo8@theglobeandmail.com</v>
      </c>
      <c r="J874" s="2" t="str">
        <f>_xlfn.XLOOKUP(E874,'Customer Data'!$A$1:$A$1001,'Customer Data'!$F$1:$F$1001,,0)</f>
        <v>United States</v>
      </c>
      <c r="K874" t="str">
        <f>INDEX('Product Data'!$A$1:$G$49,MATCH('Order Data'!$F874,'Product Data'!$A$1:$A$49,0),MATCH('Order Data'!K$1,'Product Data'!$A$1:$G$1,0))</f>
        <v>Ara</v>
      </c>
      <c r="L874" t="str">
        <f>INDEX('Product Data'!$A$1:$G$49,MATCH('Order Data'!$F874,'Product Data'!$A$1:$A$49,0),MATCH('Order Data'!L$1,'Product Data'!$A$1:$G$1,0))</f>
        <v>M</v>
      </c>
      <c r="M874" s="4">
        <f>INDEX('Product Data'!$A$1:$G$49,MATCH('Order Data'!$F874,'Product Data'!$A$1:$A$49,0),MATCH('Order Data'!M$1,'Product Data'!$A$1:$G$1,0))</f>
        <v>1</v>
      </c>
      <c r="N874" s="5">
        <f>INDEX('Product Data'!$A$1:$G$49,MATCH('Order Data'!$F874,'Product Data'!$A$1:$A$49,0),MATCH('Order Data'!N$1,'Product Data'!$A$1:$G$1,0))</f>
        <v>11.25</v>
      </c>
      <c r="O874" s="5">
        <f t="shared" si="39"/>
        <v>22.5</v>
      </c>
      <c r="P874" t="str">
        <f t="shared" si="40"/>
        <v>Arabica</v>
      </c>
      <c r="Q874" t="str">
        <f t="shared" si="41"/>
        <v>Medium</v>
      </c>
      <c r="R874" t="str">
        <f>_xlfn.XLOOKUP(tbl_orders[[#This Row],[Customer ID]],'Customer Data'!$A$1:$A$1001,'Customer Data'!$H$1:$H$1001,,0)</f>
        <v>No</v>
      </c>
    </row>
    <row r="875" spans="1:18" x14ac:dyDescent="0.2">
      <c r="A875" s="2" t="s">
        <v>3795</v>
      </c>
      <c r="B875" s="2" t="str">
        <f>TEXT(tbl_orders[[#This Row],[Order Date]],"mmm")</f>
        <v>Sep</v>
      </c>
      <c r="C875" s="2" t="str">
        <f>TEXT(tbl_orders[[#This Row],[Order Date]],"yyyy")</f>
        <v>2019</v>
      </c>
      <c r="D875" s="3">
        <v>43725</v>
      </c>
      <c r="E875" s="2" t="s">
        <v>3796</v>
      </c>
      <c r="F875" t="s">
        <v>4301</v>
      </c>
      <c r="G875" s="2">
        <v>4</v>
      </c>
      <c r="H875" s="2" t="str">
        <f>_xlfn.XLOOKUP(E875,'Customer Data'!$A$1:$A$1001,'Customer Data'!$B$1:$B$1001,,0)</f>
        <v>Modesty MacConnechie</v>
      </c>
      <c r="I875" s="2" t="str">
        <f>IF(_xlfn.XLOOKUP(E875,'Customer Data'!$A$1:$A$1001,'Customer Data'!$C$1:$C$1001,,0)=0,"",_xlfn.XLOOKUP(E875,'Customer Data'!$A$1:$A$1001,'Customer Data'!$C$1:$C$1001,,0))</f>
        <v>mmacconnechieo9@reuters.com</v>
      </c>
      <c r="J875" s="2" t="str">
        <f>_xlfn.XLOOKUP(E875,'Customer Data'!$A$1:$A$1001,'Customer Data'!$F$1:$F$1001,,0)</f>
        <v>Brazil</v>
      </c>
      <c r="K875" t="str">
        <f>INDEX('Product Data'!$A$1:$G$49,MATCH('Order Data'!$F875,'Product Data'!$A$1:$A$49,0),MATCH('Order Data'!K$1,'Product Data'!$A$1:$G$1,0))</f>
        <v>Rob</v>
      </c>
      <c r="L875" t="str">
        <f>INDEX('Product Data'!$A$1:$G$49,MATCH('Order Data'!$F875,'Product Data'!$A$1:$A$49,0),MATCH('Order Data'!L$1,'Product Data'!$A$1:$G$1,0))</f>
        <v>M</v>
      </c>
      <c r="M875" s="4">
        <f>INDEX('Product Data'!$A$1:$G$49,MATCH('Order Data'!$F875,'Product Data'!$A$1:$A$49,0),MATCH('Order Data'!M$1,'Product Data'!$A$1:$G$1,0))</f>
        <v>0.2</v>
      </c>
      <c r="N875" s="5">
        <f>INDEX('Product Data'!$A$1:$G$49,MATCH('Order Data'!$F875,'Product Data'!$A$1:$A$49,0),MATCH('Order Data'!N$1,'Product Data'!$A$1:$G$1,0))</f>
        <v>2.9849999999999999</v>
      </c>
      <c r="O875" s="5">
        <f t="shared" si="39"/>
        <v>11.94</v>
      </c>
      <c r="P875" t="str">
        <f t="shared" si="40"/>
        <v>Robusta</v>
      </c>
      <c r="Q875" t="str">
        <f t="shared" si="41"/>
        <v>Medium</v>
      </c>
      <c r="R875" t="str">
        <f>_xlfn.XLOOKUP(tbl_orders[[#This Row],[Customer ID]],'Customer Data'!$A$1:$A$1001,'Customer Data'!$H$1:$H$1001,,0)</f>
        <v>Yes</v>
      </c>
    </row>
    <row r="876" spans="1:18" x14ac:dyDescent="0.2">
      <c r="A876" s="2" t="s">
        <v>3799</v>
      </c>
      <c r="B876" s="2" t="str">
        <f>TEXT(tbl_orders[[#This Row],[Order Date]],"mmm")</f>
        <v>Aug</v>
      </c>
      <c r="C876" s="2" t="str">
        <f>TEXT(tbl_orders[[#This Row],[Order Date]],"yyyy")</f>
        <v>2019</v>
      </c>
      <c r="D876" s="3">
        <v>43680</v>
      </c>
      <c r="E876" s="2" t="s">
        <v>3800</v>
      </c>
      <c r="F876" t="s">
        <v>4267</v>
      </c>
      <c r="G876" s="2">
        <v>2</v>
      </c>
      <c r="H876" s="2" t="str">
        <f>_xlfn.XLOOKUP(E876,'Customer Data'!$A$1:$A$1001,'Customer Data'!$B$1:$B$1001,,0)</f>
        <v>Jaquenette Skentelbery</v>
      </c>
      <c r="I876" s="2" t="str">
        <f>IF(_xlfn.XLOOKUP(E876,'Customer Data'!$A$1:$A$1001,'Customer Data'!$C$1:$C$1001,,0)=0,"",_xlfn.XLOOKUP(E876,'Customer Data'!$A$1:$A$1001,'Customer Data'!$C$1:$C$1001,,0))</f>
        <v>jskentelberyoa@paypal.com</v>
      </c>
      <c r="J876" s="2" t="str">
        <f>_xlfn.XLOOKUP(E876,'Customer Data'!$A$1:$A$1001,'Customer Data'!$F$1:$F$1001,,0)</f>
        <v>United States</v>
      </c>
      <c r="K876" t="str">
        <f>INDEX('Product Data'!$A$1:$G$49,MATCH('Order Data'!$F876,'Product Data'!$A$1:$A$49,0),MATCH('Order Data'!K$1,'Product Data'!$A$1:$G$1,0))</f>
        <v>Ara</v>
      </c>
      <c r="L876" t="str">
        <f>INDEX('Product Data'!$A$1:$G$49,MATCH('Order Data'!$F876,'Product Data'!$A$1:$A$49,0),MATCH('Order Data'!L$1,'Product Data'!$A$1:$G$1,0))</f>
        <v>L</v>
      </c>
      <c r="M876" s="4">
        <f>INDEX('Product Data'!$A$1:$G$49,MATCH('Order Data'!$F876,'Product Data'!$A$1:$A$49,0),MATCH('Order Data'!M$1,'Product Data'!$A$1:$G$1,0))</f>
        <v>1</v>
      </c>
      <c r="N876" s="5">
        <f>INDEX('Product Data'!$A$1:$G$49,MATCH('Order Data'!$F876,'Product Data'!$A$1:$A$49,0),MATCH('Order Data'!N$1,'Product Data'!$A$1:$G$1,0))</f>
        <v>12.95</v>
      </c>
      <c r="O876" s="5">
        <f t="shared" si="39"/>
        <v>25.9</v>
      </c>
      <c r="P876" t="str">
        <f t="shared" si="40"/>
        <v>Arabica</v>
      </c>
      <c r="Q876" t="str">
        <f t="shared" si="41"/>
        <v>Light</v>
      </c>
      <c r="R876" t="str">
        <f>_xlfn.XLOOKUP(tbl_orders[[#This Row],[Customer ID]],'Customer Data'!$A$1:$A$1001,'Customer Data'!$H$1:$H$1001,,0)</f>
        <v>No</v>
      </c>
    </row>
    <row r="877" spans="1:18" x14ac:dyDescent="0.2">
      <c r="A877" s="2" t="s">
        <v>3803</v>
      </c>
      <c r="B877" s="2" t="str">
        <f>TEXT(tbl_orders[[#This Row],[Order Date]],"mmm")</f>
        <v>Feb</v>
      </c>
      <c r="C877" s="2" t="str">
        <f>TEXT(tbl_orders[[#This Row],[Order Date]],"yyyy")</f>
        <v>2021</v>
      </c>
      <c r="D877" s="3">
        <v>44253</v>
      </c>
      <c r="E877" s="2" t="s">
        <v>3804</v>
      </c>
      <c r="F877" t="s">
        <v>4287</v>
      </c>
      <c r="G877" s="2">
        <v>5</v>
      </c>
      <c r="H877" s="2" t="str">
        <f>_xlfn.XLOOKUP(E877,'Customer Data'!$A$1:$A$1001,'Customer Data'!$B$1:$B$1001,,0)</f>
        <v>Orazio Comber</v>
      </c>
      <c r="I877" s="2" t="str">
        <f>IF(_xlfn.XLOOKUP(E877,'Customer Data'!$A$1:$A$1001,'Customer Data'!$C$1:$C$1001,,0)=0,"",_xlfn.XLOOKUP(E877,'Customer Data'!$A$1:$A$1001,'Customer Data'!$C$1:$C$1001,,0))</f>
        <v>ocomberob@goo.gl</v>
      </c>
      <c r="J877" s="2" t="str">
        <f>_xlfn.XLOOKUP(E877,'Customer Data'!$A$1:$A$1001,'Customer Data'!$F$1:$F$1001,,0)</f>
        <v>Brazil</v>
      </c>
      <c r="K877" t="str">
        <f>INDEX('Product Data'!$A$1:$G$49,MATCH('Order Data'!$F877,'Product Data'!$A$1:$A$49,0),MATCH('Order Data'!K$1,'Product Data'!$A$1:$G$1,0))</f>
        <v>Lib</v>
      </c>
      <c r="L877" t="str">
        <f>INDEX('Product Data'!$A$1:$G$49,MATCH('Order Data'!$F877,'Product Data'!$A$1:$A$49,0),MATCH('Order Data'!L$1,'Product Data'!$A$1:$G$1,0))</f>
        <v>M</v>
      </c>
      <c r="M877" s="4">
        <f>INDEX('Product Data'!$A$1:$G$49,MATCH('Order Data'!$F877,'Product Data'!$A$1:$A$49,0),MATCH('Order Data'!M$1,'Product Data'!$A$1:$G$1,0))</f>
        <v>0.5</v>
      </c>
      <c r="N877" s="5">
        <f>INDEX('Product Data'!$A$1:$G$49,MATCH('Order Data'!$F877,'Product Data'!$A$1:$A$49,0),MATCH('Order Data'!N$1,'Product Data'!$A$1:$G$1,0))</f>
        <v>8.73</v>
      </c>
      <c r="O877" s="5">
        <f t="shared" si="39"/>
        <v>43.650000000000006</v>
      </c>
      <c r="P877" t="str">
        <f t="shared" si="40"/>
        <v>Liberica</v>
      </c>
      <c r="Q877" t="str">
        <f t="shared" si="41"/>
        <v>Medium</v>
      </c>
      <c r="R877" t="str">
        <f>_xlfn.XLOOKUP(tbl_orders[[#This Row],[Customer ID]],'Customer Data'!$A$1:$A$1001,'Customer Data'!$H$1:$H$1001,,0)</f>
        <v>No</v>
      </c>
    </row>
    <row r="878" spans="1:18" x14ac:dyDescent="0.2">
      <c r="A878" s="2" t="s">
        <v>3803</v>
      </c>
      <c r="B878" s="2" t="str">
        <f>TEXT(tbl_orders[[#This Row],[Order Date]],"mmm")</f>
        <v>Feb</v>
      </c>
      <c r="C878" s="2" t="str">
        <f>TEXT(tbl_orders[[#This Row],[Order Date]],"yyyy")</f>
        <v>2021</v>
      </c>
      <c r="D878" s="3">
        <v>44253</v>
      </c>
      <c r="E878" s="2" t="s">
        <v>3804</v>
      </c>
      <c r="F878" t="s">
        <v>4307</v>
      </c>
      <c r="G878" s="2">
        <v>6</v>
      </c>
      <c r="H878" s="2" t="str">
        <f>_xlfn.XLOOKUP(E878,'Customer Data'!$A$1:$A$1001,'Customer Data'!$B$1:$B$1001,,0)</f>
        <v>Orazio Comber</v>
      </c>
      <c r="I878" s="2" t="str">
        <f>IF(_xlfn.XLOOKUP(E878,'Customer Data'!$A$1:$A$1001,'Customer Data'!$C$1:$C$1001,,0)=0,"",_xlfn.XLOOKUP(E878,'Customer Data'!$A$1:$A$1001,'Customer Data'!$C$1:$C$1001,,0))</f>
        <v>ocomberob@goo.gl</v>
      </c>
      <c r="J878" s="2" t="str">
        <f>_xlfn.XLOOKUP(E878,'Customer Data'!$A$1:$A$1001,'Customer Data'!$F$1:$F$1001,,0)</f>
        <v>Brazil</v>
      </c>
      <c r="K878" t="str">
        <f>INDEX('Product Data'!$A$1:$G$49,MATCH('Order Data'!$F878,'Product Data'!$A$1:$A$49,0),MATCH('Order Data'!K$1,'Product Data'!$A$1:$G$1,0))</f>
        <v>Ara</v>
      </c>
      <c r="L878" t="str">
        <f>INDEX('Product Data'!$A$1:$G$49,MATCH('Order Data'!$F878,'Product Data'!$A$1:$A$49,0),MATCH('Order Data'!L$1,'Product Data'!$A$1:$G$1,0))</f>
        <v>L</v>
      </c>
      <c r="M878" s="4">
        <f>INDEX('Product Data'!$A$1:$G$49,MATCH('Order Data'!$F878,'Product Data'!$A$1:$A$49,0),MATCH('Order Data'!M$1,'Product Data'!$A$1:$G$1,0))</f>
        <v>0.5</v>
      </c>
      <c r="N878" s="5">
        <f>INDEX('Product Data'!$A$1:$G$49,MATCH('Order Data'!$F878,'Product Data'!$A$1:$A$49,0),MATCH('Order Data'!N$1,'Product Data'!$A$1:$G$1,0))</f>
        <v>7.77</v>
      </c>
      <c r="O878" s="5">
        <f t="shared" si="39"/>
        <v>46.62</v>
      </c>
      <c r="P878" t="str">
        <f t="shared" si="40"/>
        <v>Arabica</v>
      </c>
      <c r="Q878" t="str">
        <f t="shared" si="41"/>
        <v>Light</v>
      </c>
      <c r="R878" t="str">
        <f>_xlfn.XLOOKUP(tbl_orders[[#This Row],[Customer ID]],'Customer Data'!$A$1:$A$1001,'Customer Data'!$H$1:$H$1001,,0)</f>
        <v>No</v>
      </c>
    </row>
    <row r="879" spans="1:18" x14ac:dyDescent="0.2">
      <c r="A879" s="2" t="s">
        <v>3810</v>
      </c>
      <c r="B879" s="2" t="str">
        <f>TEXT(tbl_orders[[#This Row],[Order Date]],"mmm")</f>
        <v>Aug</v>
      </c>
      <c r="C879" s="2" t="str">
        <f>TEXT(tbl_orders[[#This Row],[Order Date]],"yyyy")</f>
        <v>2021</v>
      </c>
      <c r="D879" s="3">
        <v>44411</v>
      </c>
      <c r="E879" s="2" t="s">
        <v>3811</v>
      </c>
      <c r="F879" t="s">
        <v>4288</v>
      </c>
      <c r="G879" s="2">
        <v>3</v>
      </c>
      <c r="H879" s="2" t="str">
        <f>_xlfn.XLOOKUP(E879,'Customer Data'!$A$1:$A$1001,'Customer Data'!$B$1:$B$1001,,0)</f>
        <v>Zachary Tramel</v>
      </c>
      <c r="I879" s="2" t="str">
        <f>IF(_xlfn.XLOOKUP(E879,'Customer Data'!$A$1:$A$1001,'Customer Data'!$C$1:$C$1001,,0)=0,"",_xlfn.XLOOKUP(E879,'Customer Data'!$A$1:$A$1001,'Customer Data'!$C$1:$C$1001,,0))</f>
        <v>ztramelod@netlog.com</v>
      </c>
      <c r="J879" s="2" t="str">
        <f>_xlfn.XLOOKUP(E879,'Customer Data'!$A$1:$A$1001,'Customer Data'!$F$1:$F$1001,,0)</f>
        <v>United States</v>
      </c>
      <c r="K879" t="str">
        <f>INDEX('Product Data'!$A$1:$G$49,MATCH('Order Data'!$F879,'Product Data'!$A$1:$A$49,0),MATCH('Order Data'!K$1,'Product Data'!$A$1:$G$1,0))</f>
        <v>Lib</v>
      </c>
      <c r="L879" t="str">
        <f>INDEX('Product Data'!$A$1:$G$49,MATCH('Order Data'!$F879,'Product Data'!$A$1:$A$49,0),MATCH('Order Data'!L$1,'Product Data'!$A$1:$G$1,0))</f>
        <v>L</v>
      </c>
      <c r="M879" s="4">
        <f>INDEX('Product Data'!$A$1:$G$49,MATCH('Order Data'!$F879,'Product Data'!$A$1:$A$49,0),MATCH('Order Data'!M$1,'Product Data'!$A$1:$G$1,0))</f>
        <v>0.5</v>
      </c>
      <c r="N879" s="5">
        <f>INDEX('Product Data'!$A$1:$G$49,MATCH('Order Data'!$F879,'Product Data'!$A$1:$A$49,0),MATCH('Order Data'!N$1,'Product Data'!$A$1:$G$1,0))</f>
        <v>9.51</v>
      </c>
      <c r="O879" s="5">
        <f t="shared" si="39"/>
        <v>28.53</v>
      </c>
      <c r="P879" t="str">
        <f t="shared" si="40"/>
        <v>Liberica</v>
      </c>
      <c r="Q879" t="str">
        <f t="shared" si="41"/>
        <v>Light</v>
      </c>
      <c r="R879" t="str">
        <f>_xlfn.XLOOKUP(tbl_orders[[#This Row],[Customer ID]],'Customer Data'!$A$1:$A$1001,'Customer Data'!$H$1:$H$1001,,0)</f>
        <v>No</v>
      </c>
    </row>
    <row r="880" spans="1:18" x14ac:dyDescent="0.2">
      <c r="A880" s="2" t="s">
        <v>3814</v>
      </c>
      <c r="B880" s="2" t="str">
        <f>TEXT(tbl_orders[[#This Row],[Order Date]],"mmm")</f>
        <v>May</v>
      </c>
      <c r="C880" s="2" t="str">
        <f>TEXT(tbl_orders[[#This Row],[Order Date]],"yyyy")</f>
        <v>2021</v>
      </c>
      <c r="D880" s="3">
        <v>44323</v>
      </c>
      <c r="E880" s="2" t="s">
        <v>3815</v>
      </c>
      <c r="F880" t="s">
        <v>4269</v>
      </c>
      <c r="G880" s="2">
        <v>1</v>
      </c>
      <c r="H880" s="2" t="str">
        <f>_xlfn.XLOOKUP(E880,'Customer Data'!$A$1:$A$1001,'Customer Data'!$B$1:$B$1001,,0)</f>
        <v>Izaak Primak</v>
      </c>
      <c r="I880" s="2" t="str">
        <f>IF(_xlfn.XLOOKUP(E880,'Customer Data'!$A$1:$A$1001,'Customer Data'!$C$1:$C$1001,,0)=0,"",_xlfn.XLOOKUP(E880,'Customer Data'!$A$1:$A$1001,'Customer Data'!$C$1:$C$1001,,0))</f>
        <v/>
      </c>
      <c r="J880" s="2" t="str">
        <f>_xlfn.XLOOKUP(E880,'Customer Data'!$A$1:$A$1001,'Customer Data'!$F$1:$F$1001,,0)</f>
        <v>Brazil</v>
      </c>
      <c r="K880" t="str">
        <f>INDEX('Product Data'!$A$1:$G$49,MATCH('Order Data'!$F880,'Product Data'!$A$1:$A$49,0),MATCH('Order Data'!K$1,'Product Data'!$A$1:$G$1,0))</f>
        <v>Rob</v>
      </c>
      <c r="L880" t="str">
        <f>INDEX('Product Data'!$A$1:$G$49,MATCH('Order Data'!$F880,'Product Data'!$A$1:$A$49,0),MATCH('Order Data'!L$1,'Product Data'!$A$1:$G$1,0))</f>
        <v>L</v>
      </c>
      <c r="M880" s="4">
        <f>INDEX('Product Data'!$A$1:$G$49,MATCH('Order Data'!$F880,'Product Data'!$A$1:$A$49,0),MATCH('Order Data'!M$1,'Product Data'!$A$1:$G$1,0))</f>
        <v>2.5</v>
      </c>
      <c r="N880" s="5">
        <f>INDEX('Product Data'!$A$1:$G$49,MATCH('Order Data'!$F880,'Product Data'!$A$1:$A$49,0),MATCH('Order Data'!N$1,'Product Data'!$A$1:$G$1,0))</f>
        <v>27.484999999999996</v>
      </c>
      <c r="O880" s="5">
        <f t="shared" si="39"/>
        <v>27.484999999999996</v>
      </c>
      <c r="P880" t="str">
        <f t="shared" si="40"/>
        <v>Robusta</v>
      </c>
      <c r="Q880" t="str">
        <f t="shared" si="41"/>
        <v>Light</v>
      </c>
      <c r="R880" t="str">
        <f>_xlfn.XLOOKUP(tbl_orders[[#This Row],[Customer ID]],'Customer Data'!$A$1:$A$1001,'Customer Data'!$H$1:$H$1001,,0)</f>
        <v>Yes</v>
      </c>
    </row>
    <row r="881" spans="1:18" x14ac:dyDescent="0.2">
      <c r="A881" s="2" t="s">
        <v>3817</v>
      </c>
      <c r="B881" s="2" t="str">
        <f>TEXT(tbl_orders[[#This Row],[Order Date]],"mmm")</f>
        <v>Jun</v>
      </c>
      <c r="C881" s="2" t="str">
        <f>TEXT(tbl_orders[[#This Row],[Order Date]],"yyyy")</f>
        <v>2019</v>
      </c>
      <c r="D881" s="3">
        <v>43630</v>
      </c>
      <c r="E881" s="2" t="s">
        <v>3818</v>
      </c>
      <c r="F881" t="s">
        <v>4280</v>
      </c>
      <c r="G881" s="2">
        <v>3</v>
      </c>
      <c r="H881" s="2" t="str">
        <f>_xlfn.XLOOKUP(E881,'Customer Data'!$A$1:$A$1001,'Customer Data'!$B$1:$B$1001,,0)</f>
        <v>Brittani Thoresbie</v>
      </c>
      <c r="I881" s="2" t="str">
        <f>IF(_xlfn.XLOOKUP(E881,'Customer Data'!$A$1:$A$1001,'Customer Data'!$C$1:$C$1001,,0)=0,"",_xlfn.XLOOKUP(E881,'Customer Data'!$A$1:$A$1001,'Customer Data'!$C$1:$C$1001,,0))</f>
        <v/>
      </c>
      <c r="J881" s="2" t="str">
        <f>_xlfn.XLOOKUP(E881,'Customer Data'!$A$1:$A$1001,'Customer Data'!$F$1:$F$1001,,0)</f>
        <v>United States</v>
      </c>
      <c r="K881" t="str">
        <f>INDEX('Product Data'!$A$1:$G$49,MATCH('Order Data'!$F881,'Product Data'!$A$1:$A$49,0),MATCH('Order Data'!K$1,'Product Data'!$A$1:$G$1,0))</f>
        <v>Exc</v>
      </c>
      <c r="L881" t="str">
        <f>INDEX('Product Data'!$A$1:$G$49,MATCH('Order Data'!$F881,'Product Data'!$A$1:$A$49,0),MATCH('Order Data'!L$1,'Product Data'!$A$1:$G$1,0))</f>
        <v>D</v>
      </c>
      <c r="M881" s="4">
        <f>INDEX('Product Data'!$A$1:$G$49,MATCH('Order Data'!$F881,'Product Data'!$A$1:$A$49,0),MATCH('Order Data'!M$1,'Product Data'!$A$1:$G$1,0))</f>
        <v>0.2</v>
      </c>
      <c r="N881" s="5">
        <f>INDEX('Product Data'!$A$1:$G$49,MATCH('Order Data'!$F881,'Product Data'!$A$1:$A$49,0),MATCH('Order Data'!N$1,'Product Data'!$A$1:$G$1,0))</f>
        <v>3.645</v>
      </c>
      <c r="O881" s="5">
        <f t="shared" si="39"/>
        <v>10.935</v>
      </c>
      <c r="P881" t="str">
        <f t="shared" si="40"/>
        <v>Excelsa</v>
      </c>
      <c r="Q881" t="str">
        <f t="shared" si="41"/>
        <v>Dark</v>
      </c>
      <c r="R881" t="str">
        <f>_xlfn.XLOOKUP(tbl_orders[[#This Row],[Customer ID]],'Customer Data'!$A$1:$A$1001,'Customer Data'!$H$1:$H$1001,,0)</f>
        <v>No</v>
      </c>
    </row>
    <row r="882" spans="1:18" x14ac:dyDescent="0.2">
      <c r="A882" s="2" t="s">
        <v>3820</v>
      </c>
      <c r="B882" s="2" t="str">
        <f>TEXT(tbl_orders[[#This Row],[Order Date]],"mmm")</f>
        <v>Nov</v>
      </c>
      <c r="C882" s="2" t="str">
        <f>TEXT(tbl_orders[[#This Row],[Order Date]],"yyyy")</f>
        <v>2019</v>
      </c>
      <c r="D882" s="3">
        <v>43790</v>
      </c>
      <c r="E882" s="2" t="s">
        <v>3821</v>
      </c>
      <c r="F882" t="s">
        <v>4305</v>
      </c>
      <c r="G882" s="2">
        <v>2</v>
      </c>
      <c r="H882" s="2" t="str">
        <f>_xlfn.XLOOKUP(E882,'Customer Data'!$A$1:$A$1001,'Customer Data'!$B$1:$B$1001,,0)</f>
        <v>Constanta Hatfull</v>
      </c>
      <c r="I882" s="2" t="str">
        <f>IF(_xlfn.XLOOKUP(E882,'Customer Data'!$A$1:$A$1001,'Customer Data'!$C$1:$C$1001,,0)=0,"",_xlfn.XLOOKUP(E882,'Customer Data'!$A$1:$A$1001,'Customer Data'!$C$1:$C$1001,,0))</f>
        <v>chatfullog@ebay.com</v>
      </c>
      <c r="J882" s="2" t="str">
        <f>_xlfn.XLOOKUP(E882,'Customer Data'!$A$1:$A$1001,'Customer Data'!$F$1:$F$1001,,0)</f>
        <v>China</v>
      </c>
      <c r="K882" t="str">
        <f>INDEX('Product Data'!$A$1:$G$49,MATCH('Order Data'!$F882,'Product Data'!$A$1:$A$49,0),MATCH('Order Data'!K$1,'Product Data'!$A$1:$G$1,0))</f>
        <v>Rob</v>
      </c>
      <c r="L882" t="str">
        <f>INDEX('Product Data'!$A$1:$G$49,MATCH('Order Data'!$F882,'Product Data'!$A$1:$A$49,0),MATCH('Order Data'!L$1,'Product Data'!$A$1:$G$1,0))</f>
        <v>L</v>
      </c>
      <c r="M882" s="4">
        <f>INDEX('Product Data'!$A$1:$G$49,MATCH('Order Data'!$F882,'Product Data'!$A$1:$A$49,0),MATCH('Order Data'!M$1,'Product Data'!$A$1:$G$1,0))</f>
        <v>0.2</v>
      </c>
      <c r="N882" s="5">
        <f>INDEX('Product Data'!$A$1:$G$49,MATCH('Order Data'!$F882,'Product Data'!$A$1:$A$49,0),MATCH('Order Data'!N$1,'Product Data'!$A$1:$G$1,0))</f>
        <v>3.5849999999999995</v>
      </c>
      <c r="O882" s="5">
        <f t="shared" si="39"/>
        <v>7.169999999999999</v>
      </c>
      <c r="P882" t="str">
        <f t="shared" si="40"/>
        <v>Robusta</v>
      </c>
      <c r="Q882" t="str">
        <f t="shared" si="41"/>
        <v>Light</v>
      </c>
      <c r="R882" t="str">
        <f>_xlfn.XLOOKUP(tbl_orders[[#This Row],[Customer ID]],'Customer Data'!$A$1:$A$1001,'Customer Data'!$H$1:$H$1001,,0)</f>
        <v>No</v>
      </c>
    </row>
    <row r="883" spans="1:18" x14ac:dyDescent="0.2">
      <c r="A883" s="2" t="s">
        <v>3824</v>
      </c>
      <c r="B883" s="2" t="str">
        <f>TEXT(tbl_orders[[#This Row],[Order Date]],"mmm")</f>
        <v>Mar</v>
      </c>
      <c r="C883" s="2" t="str">
        <f>TEXT(tbl_orders[[#This Row],[Order Date]],"yyyy")</f>
        <v>2021</v>
      </c>
      <c r="D883" s="3">
        <v>44286</v>
      </c>
      <c r="E883" s="2" t="s">
        <v>3825</v>
      </c>
      <c r="F883" t="s">
        <v>4294</v>
      </c>
      <c r="G883" s="2">
        <v>6</v>
      </c>
      <c r="H883" s="2" t="str">
        <f>_xlfn.XLOOKUP(E883,'Customer Data'!$A$1:$A$1001,'Customer Data'!$B$1:$B$1001,,0)</f>
        <v>Bobbe Castagneto</v>
      </c>
      <c r="I883" s="2" t="str">
        <f>IF(_xlfn.XLOOKUP(E883,'Customer Data'!$A$1:$A$1001,'Customer Data'!$C$1:$C$1001,,0)=0,"",_xlfn.XLOOKUP(E883,'Customer Data'!$A$1:$A$1001,'Customer Data'!$C$1:$C$1001,,0))</f>
        <v/>
      </c>
      <c r="J883" s="2" t="str">
        <f>_xlfn.XLOOKUP(E883,'Customer Data'!$A$1:$A$1001,'Customer Data'!$F$1:$F$1001,,0)</f>
        <v>United States</v>
      </c>
      <c r="K883" t="str">
        <f>INDEX('Product Data'!$A$1:$G$49,MATCH('Order Data'!$F883,'Product Data'!$A$1:$A$49,0),MATCH('Order Data'!K$1,'Product Data'!$A$1:$G$1,0))</f>
        <v>Ara</v>
      </c>
      <c r="L883" t="str">
        <f>INDEX('Product Data'!$A$1:$G$49,MATCH('Order Data'!$F883,'Product Data'!$A$1:$A$49,0),MATCH('Order Data'!L$1,'Product Data'!$A$1:$G$1,0))</f>
        <v>L</v>
      </c>
      <c r="M883" s="4">
        <f>INDEX('Product Data'!$A$1:$G$49,MATCH('Order Data'!$F883,'Product Data'!$A$1:$A$49,0),MATCH('Order Data'!M$1,'Product Data'!$A$1:$G$1,0))</f>
        <v>0.2</v>
      </c>
      <c r="N883" s="5">
        <f>INDEX('Product Data'!$A$1:$G$49,MATCH('Order Data'!$F883,'Product Data'!$A$1:$A$49,0),MATCH('Order Data'!N$1,'Product Data'!$A$1:$G$1,0))</f>
        <v>3.8849999999999998</v>
      </c>
      <c r="O883" s="5">
        <f t="shared" si="39"/>
        <v>23.31</v>
      </c>
      <c r="P883" t="str">
        <f t="shared" si="40"/>
        <v>Arabica</v>
      </c>
      <c r="Q883" t="str">
        <f t="shared" si="41"/>
        <v>Light</v>
      </c>
      <c r="R883" t="str">
        <f>_xlfn.XLOOKUP(tbl_orders[[#This Row],[Customer ID]],'Customer Data'!$A$1:$A$1001,'Customer Data'!$H$1:$H$1001,,0)</f>
        <v>Yes</v>
      </c>
    </row>
    <row r="884" spans="1:18" x14ac:dyDescent="0.2">
      <c r="A884" s="2" t="s">
        <v>3827</v>
      </c>
      <c r="B884" s="2" t="str">
        <f>TEXT(tbl_orders[[#This Row],[Order Date]],"mmm")</f>
        <v>Jul</v>
      </c>
      <c r="C884" s="2" t="str">
        <f>TEXT(tbl_orders[[#This Row],[Order Date]],"yyyy")</f>
        <v>2019</v>
      </c>
      <c r="D884" s="3">
        <v>43647</v>
      </c>
      <c r="E884" s="2" t="s">
        <v>3860</v>
      </c>
      <c r="F884" t="s">
        <v>4295</v>
      </c>
      <c r="G884" s="2">
        <v>5</v>
      </c>
      <c r="H884" s="2" t="str">
        <f>_xlfn.XLOOKUP(E884,'Customer Data'!$A$1:$A$1001,'Customer Data'!$B$1:$B$1001,,0)</f>
        <v>Kippie Marrison</v>
      </c>
      <c r="I884" s="2" t="str">
        <f>IF(_xlfn.XLOOKUP(E884,'Customer Data'!$A$1:$A$1001,'Customer Data'!$C$1:$C$1001,,0)=0,"",_xlfn.XLOOKUP(E884,'Customer Data'!$A$1:$A$1001,'Customer Data'!$C$1:$C$1001,,0))</f>
        <v>kmarrisonoq@dropbox.com</v>
      </c>
      <c r="J884" s="2" t="str">
        <f>_xlfn.XLOOKUP(E884,'Customer Data'!$A$1:$A$1001,'Customer Data'!$F$1:$F$1001,,0)</f>
        <v>Brazil</v>
      </c>
      <c r="K884" t="str">
        <f>INDEX('Product Data'!$A$1:$G$49,MATCH('Order Data'!$F884,'Product Data'!$A$1:$A$49,0),MATCH('Order Data'!K$1,'Product Data'!$A$1:$G$1,0))</f>
        <v>Ara</v>
      </c>
      <c r="L884" t="str">
        <f>INDEX('Product Data'!$A$1:$G$49,MATCH('Order Data'!$F884,'Product Data'!$A$1:$A$49,0),MATCH('Order Data'!L$1,'Product Data'!$A$1:$G$1,0))</f>
        <v>D</v>
      </c>
      <c r="M884" s="4">
        <f>INDEX('Product Data'!$A$1:$G$49,MATCH('Order Data'!$F884,'Product Data'!$A$1:$A$49,0),MATCH('Order Data'!M$1,'Product Data'!$A$1:$G$1,0))</f>
        <v>2.5</v>
      </c>
      <c r="N884" s="5">
        <f>INDEX('Product Data'!$A$1:$G$49,MATCH('Order Data'!$F884,'Product Data'!$A$1:$A$49,0),MATCH('Order Data'!N$1,'Product Data'!$A$1:$G$1,0))</f>
        <v>22.884999999999998</v>
      </c>
      <c r="O884" s="5">
        <f t="shared" si="39"/>
        <v>114.42499999999998</v>
      </c>
      <c r="P884" t="str">
        <f t="shared" si="40"/>
        <v>Arabica</v>
      </c>
      <c r="Q884" t="str">
        <f t="shared" si="41"/>
        <v>Dark</v>
      </c>
      <c r="R884" t="str">
        <f>_xlfn.XLOOKUP(tbl_orders[[#This Row],[Customer ID]],'Customer Data'!$A$1:$A$1001,'Customer Data'!$H$1:$H$1001,,0)</f>
        <v>Yes</v>
      </c>
    </row>
    <row r="885" spans="1:18" x14ac:dyDescent="0.2">
      <c r="A885" s="2" t="s">
        <v>3831</v>
      </c>
      <c r="B885" s="2" t="str">
        <f>TEXT(tbl_orders[[#This Row],[Order Date]],"mmm")</f>
        <v>May</v>
      </c>
      <c r="C885" s="2" t="str">
        <f>TEXT(tbl_orders[[#This Row],[Order Date]],"yyyy")</f>
        <v>2020</v>
      </c>
      <c r="D885" s="3">
        <v>43956</v>
      </c>
      <c r="E885" s="2" t="s">
        <v>3832</v>
      </c>
      <c r="F885" t="s">
        <v>4302</v>
      </c>
      <c r="G885" s="2">
        <v>3</v>
      </c>
      <c r="H885" s="2" t="str">
        <f>_xlfn.XLOOKUP(E885,'Customer Data'!$A$1:$A$1001,'Customer Data'!$B$1:$B$1001,,0)</f>
        <v>Lindon Agnolo</v>
      </c>
      <c r="I885" s="2" t="str">
        <f>IF(_xlfn.XLOOKUP(E885,'Customer Data'!$A$1:$A$1001,'Customer Data'!$C$1:$C$1001,,0)=0,"",_xlfn.XLOOKUP(E885,'Customer Data'!$A$1:$A$1001,'Customer Data'!$C$1:$C$1001,,0))</f>
        <v>lagnolooj@pinterest.com</v>
      </c>
      <c r="J885" s="2" t="str">
        <f>_xlfn.XLOOKUP(E885,'Customer Data'!$A$1:$A$1001,'Customer Data'!$F$1:$F$1001,,0)</f>
        <v>China</v>
      </c>
      <c r="K885" t="str">
        <f>INDEX('Product Data'!$A$1:$G$49,MATCH('Order Data'!$F885,'Product Data'!$A$1:$A$49,0),MATCH('Order Data'!K$1,'Product Data'!$A$1:$G$1,0))</f>
        <v>Ara</v>
      </c>
      <c r="L885" t="str">
        <f>INDEX('Product Data'!$A$1:$G$49,MATCH('Order Data'!$F885,'Product Data'!$A$1:$A$49,0),MATCH('Order Data'!L$1,'Product Data'!$A$1:$G$1,0))</f>
        <v>M</v>
      </c>
      <c r="M885" s="4">
        <f>INDEX('Product Data'!$A$1:$G$49,MATCH('Order Data'!$F885,'Product Data'!$A$1:$A$49,0),MATCH('Order Data'!M$1,'Product Data'!$A$1:$G$1,0))</f>
        <v>2.5</v>
      </c>
      <c r="N885" s="5">
        <f>INDEX('Product Data'!$A$1:$G$49,MATCH('Order Data'!$F885,'Product Data'!$A$1:$A$49,0),MATCH('Order Data'!N$1,'Product Data'!$A$1:$G$1,0))</f>
        <v>25.874999999999996</v>
      </c>
      <c r="O885" s="5">
        <f t="shared" si="39"/>
        <v>77.624999999999986</v>
      </c>
      <c r="P885" t="str">
        <f t="shared" si="40"/>
        <v>Arabica</v>
      </c>
      <c r="Q885" t="str">
        <f t="shared" si="41"/>
        <v>Medium</v>
      </c>
      <c r="R885" t="str">
        <f>_xlfn.XLOOKUP(tbl_orders[[#This Row],[Customer ID]],'Customer Data'!$A$1:$A$1001,'Customer Data'!$H$1:$H$1001,,0)</f>
        <v>Yes</v>
      </c>
    </row>
    <row r="886" spans="1:18" x14ac:dyDescent="0.2">
      <c r="A886" s="2" t="s">
        <v>3835</v>
      </c>
      <c r="B886" s="2" t="str">
        <f>TEXT(tbl_orders[[#This Row],[Order Date]],"mmm")</f>
        <v>Apr</v>
      </c>
      <c r="C886" s="2" t="str">
        <f>TEXT(tbl_orders[[#This Row],[Order Date]],"yyyy")</f>
        <v>2020</v>
      </c>
      <c r="D886" s="3">
        <v>43941</v>
      </c>
      <c r="E886" s="2" t="s">
        <v>3836</v>
      </c>
      <c r="F886" t="s">
        <v>4299</v>
      </c>
      <c r="G886" s="2">
        <v>1</v>
      </c>
      <c r="H886" s="2" t="str">
        <f>_xlfn.XLOOKUP(E886,'Customer Data'!$A$1:$A$1001,'Customer Data'!$B$1:$B$1001,,0)</f>
        <v>Delainey Kiddy</v>
      </c>
      <c r="I886" s="2" t="str">
        <f>IF(_xlfn.XLOOKUP(E886,'Customer Data'!$A$1:$A$1001,'Customer Data'!$C$1:$C$1001,,0)=0,"",_xlfn.XLOOKUP(E886,'Customer Data'!$A$1:$A$1001,'Customer Data'!$C$1:$C$1001,,0))</f>
        <v>dkiddyok@fda.gov</v>
      </c>
      <c r="J886" s="2" t="str">
        <f>_xlfn.XLOOKUP(E886,'Customer Data'!$A$1:$A$1001,'Customer Data'!$F$1:$F$1001,,0)</f>
        <v>United States</v>
      </c>
      <c r="K886" t="str">
        <f>INDEX('Product Data'!$A$1:$G$49,MATCH('Order Data'!$F886,'Product Data'!$A$1:$A$49,0),MATCH('Order Data'!K$1,'Product Data'!$A$1:$G$1,0))</f>
        <v>Rob</v>
      </c>
      <c r="L886" t="str">
        <f>INDEX('Product Data'!$A$1:$G$49,MATCH('Order Data'!$F886,'Product Data'!$A$1:$A$49,0),MATCH('Order Data'!L$1,'Product Data'!$A$1:$G$1,0))</f>
        <v>D</v>
      </c>
      <c r="M886" s="4">
        <f>INDEX('Product Data'!$A$1:$G$49,MATCH('Order Data'!$F886,'Product Data'!$A$1:$A$49,0),MATCH('Order Data'!M$1,'Product Data'!$A$1:$G$1,0))</f>
        <v>0.5</v>
      </c>
      <c r="N886" s="5">
        <f>INDEX('Product Data'!$A$1:$G$49,MATCH('Order Data'!$F886,'Product Data'!$A$1:$A$49,0),MATCH('Order Data'!N$1,'Product Data'!$A$1:$G$1,0))</f>
        <v>5.3699999999999992</v>
      </c>
      <c r="O886" s="5">
        <f t="shared" si="39"/>
        <v>5.3699999999999992</v>
      </c>
      <c r="P886" t="str">
        <f t="shared" si="40"/>
        <v>Robusta</v>
      </c>
      <c r="Q886" t="str">
        <f t="shared" si="41"/>
        <v>Dark</v>
      </c>
      <c r="R886" t="str">
        <f>_xlfn.XLOOKUP(tbl_orders[[#This Row],[Customer ID]],'Customer Data'!$A$1:$A$1001,'Customer Data'!$H$1:$H$1001,,0)</f>
        <v>Yes</v>
      </c>
    </row>
    <row r="887" spans="1:18" x14ac:dyDescent="0.2">
      <c r="A887" s="2" t="s">
        <v>3839</v>
      </c>
      <c r="B887" s="2" t="str">
        <f>TEXT(tbl_orders[[#This Row],[Order Date]],"mmm")</f>
        <v>Jul</v>
      </c>
      <c r="C887" s="2" t="str">
        <f>TEXT(tbl_orders[[#This Row],[Order Date]],"yyyy")</f>
        <v>2019</v>
      </c>
      <c r="D887" s="3">
        <v>43664</v>
      </c>
      <c r="E887" s="2" t="s">
        <v>3840</v>
      </c>
      <c r="F887" t="s">
        <v>4276</v>
      </c>
      <c r="G887" s="2">
        <v>6</v>
      </c>
      <c r="H887" s="2" t="str">
        <f>_xlfn.XLOOKUP(E887,'Customer Data'!$A$1:$A$1001,'Customer Data'!$B$1:$B$1001,,0)</f>
        <v>Helli Petroulis</v>
      </c>
      <c r="I887" s="2" t="str">
        <f>IF(_xlfn.XLOOKUP(E887,'Customer Data'!$A$1:$A$1001,'Customer Data'!$C$1:$C$1001,,0)=0,"",_xlfn.XLOOKUP(E887,'Customer Data'!$A$1:$A$1001,'Customer Data'!$C$1:$C$1001,,0))</f>
        <v>hpetroulisol@state.tx.us</v>
      </c>
      <c r="J887" s="2" t="str">
        <f>_xlfn.XLOOKUP(E887,'Customer Data'!$A$1:$A$1001,'Customer Data'!$F$1:$F$1001,,0)</f>
        <v>Brazil</v>
      </c>
      <c r="K887" t="str">
        <f>INDEX('Product Data'!$A$1:$G$49,MATCH('Order Data'!$F887,'Product Data'!$A$1:$A$49,0),MATCH('Order Data'!K$1,'Product Data'!$A$1:$G$1,0))</f>
        <v>Rob</v>
      </c>
      <c r="L887" t="str">
        <f>INDEX('Product Data'!$A$1:$G$49,MATCH('Order Data'!$F887,'Product Data'!$A$1:$A$49,0),MATCH('Order Data'!L$1,'Product Data'!$A$1:$G$1,0))</f>
        <v>D</v>
      </c>
      <c r="M887" s="4">
        <f>INDEX('Product Data'!$A$1:$G$49,MATCH('Order Data'!$F887,'Product Data'!$A$1:$A$49,0),MATCH('Order Data'!M$1,'Product Data'!$A$1:$G$1,0))</f>
        <v>2.5</v>
      </c>
      <c r="N887" s="5">
        <f>INDEX('Product Data'!$A$1:$G$49,MATCH('Order Data'!$F887,'Product Data'!$A$1:$A$49,0),MATCH('Order Data'!N$1,'Product Data'!$A$1:$G$1,0))</f>
        <v>20.584999999999997</v>
      </c>
      <c r="O887" s="5">
        <f t="shared" si="39"/>
        <v>123.50999999999999</v>
      </c>
      <c r="P887" t="str">
        <f t="shared" si="40"/>
        <v>Robusta</v>
      </c>
      <c r="Q887" t="str">
        <f t="shared" si="41"/>
        <v>Dark</v>
      </c>
      <c r="R887" t="str">
        <f>_xlfn.XLOOKUP(tbl_orders[[#This Row],[Customer ID]],'Customer Data'!$A$1:$A$1001,'Customer Data'!$H$1:$H$1001,,0)</f>
        <v>No</v>
      </c>
    </row>
    <row r="888" spans="1:18" x14ac:dyDescent="0.2">
      <c r="A888" s="2" t="s">
        <v>3843</v>
      </c>
      <c r="B888" s="2" t="str">
        <f>TEXT(tbl_orders[[#This Row],[Order Date]],"mmm")</f>
        <v>Nov</v>
      </c>
      <c r="C888" s="2" t="str">
        <f>TEXT(tbl_orders[[#This Row],[Order Date]],"yyyy")</f>
        <v>2021</v>
      </c>
      <c r="D888" s="3">
        <v>44518</v>
      </c>
      <c r="E888" s="2" t="s">
        <v>3844</v>
      </c>
      <c r="F888" t="s">
        <v>4287</v>
      </c>
      <c r="G888" s="2">
        <v>2</v>
      </c>
      <c r="H888" s="2" t="str">
        <f>_xlfn.XLOOKUP(E888,'Customer Data'!$A$1:$A$1001,'Customer Data'!$B$1:$B$1001,,0)</f>
        <v>Marty Scholl</v>
      </c>
      <c r="I888" s="2" t="str">
        <f>IF(_xlfn.XLOOKUP(E888,'Customer Data'!$A$1:$A$1001,'Customer Data'!$C$1:$C$1001,,0)=0,"",_xlfn.XLOOKUP(E888,'Customer Data'!$A$1:$A$1001,'Customer Data'!$C$1:$C$1001,,0))</f>
        <v>mschollom@taobao.com</v>
      </c>
      <c r="J888" s="2" t="str">
        <f>_xlfn.XLOOKUP(E888,'Customer Data'!$A$1:$A$1001,'Customer Data'!$F$1:$F$1001,,0)</f>
        <v>China</v>
      </c>
      <c r="K888" t="str">
        <f>INDEX('Product Data'!$A$1:$G$49,MATCH('Order Data'!$F888,'Product Data'!$A$1:$A$49,0),MATCH('Order Data'!K$1,'Product Data'!$A$1:$G$1,0))</f>
        <v>Lib</v>
      </c>
      <c r="L888" t="str">
        <f>INDEX('Product Data'!$A$1:$G$49,MATCH('Order Data'!$F888,'Product Data'!$A$1:$A$49,0),MATCH('Order Data'!L$1,'Product Data'!$A$1:$G$1,0))</f>
        <v>M</v>
      </c>
      <c r="M888" s="4">
        <f>INDEX('Product Data'!$A$1:$G$49,MATCH('Order Data'!$F888,'Product Data'!$A$1:$A$49,0),MATCH('Order Data'!M$1,'Product Data'!$A$1:$G$1,0))</f>
        <v>0.5</v>
      </c>
      <c r="N888" s="5">
        <f>INDEX('Product Data'!$A$1:$G$49,MATCH('Order Data'!$F888,'Product Data'!$A$1:$A$49,0),MATCH('Order Data'!N$1,'Product Data'!$A$1:$G$1,0))</f>
        <v>8.73</v>
      </c>
      <c r="O888" s="5">
        <f t="shared" si="39"/>
        <v>17.46</v>
      </c>
      <c r="P888" t="str">
        <f t="shared" si="40"/>
        <v>Liberica</v>
      </c>
      <c r="Q888" t="str">
        <f t="shared" si="41"/>
        <v>Medium</v>
      </c>
      <c r="R888" t="str">
        <f>_xlfn.XLOOKUP(tbl_orders[[#This Row],[Customer ID]],'Customer Data'!$A$1:$A$1001,'Customer Data'!$H$1:$H$1001,,0)</f>
        <v>No</v>
      </c>
    </row>
    <row r="889" spans="1:18" x14ac:dyDescent="0.2">
      <c r="A889" s="2" t="s">
        <v>3847</v>
      </c>
      <c r="B889" s="2" t="str">
        <f>TEXT(tbl_orders[[#This Row],[Order Date]],"mmm")</f>
        <v>Jun</v>
      </c>
      <c r="C889" s="2" t="str">
        <f>TEXT(tbl_orders[[#This Row],[Order Date]],"yyyy")</f>
        <v>2020</v>
      </c>
      <c r="D889" s="3">
        <v>44002</v>
      </c>
      <c r="E889" s="2" t="s">
        <v>3848</v>
      </c>
      <c r="F889" t="s">
        <v>4311</v>
      </c>
      <c r="G889" s="2">
        <v>3</v>
      </c>
      <c r="H889" s="2" t="str">
        <f>_xlfn.XLOOKUP(E889,'Customer Data'!$A$1:$A$1001,'Customer Data'!$B$1:$B$1001,,0)</f>
        <v>Kienan Ferson</v>
      </c>
      <c r="I889" s="2" t="str">
        <f>IF(_xlfn.XLOOKUP(E889,'Customer Data'!$A$1:$A$1001,'Customer Data'!$C$1:$C$1001,,0)=0,"",_xlfn.XLOOKUP(E889,'Customer Data'!$A$1:$A$1001,'Customer Data'!$C$1:$C$1001,,0))</f>
        <v>kfersonon@g.co</v>
      </c>
      <c r="J889" s="2" t="str">
        <f>_xlfn.XLOOKUP(E889,'Customer Data'!$A$1:$A$1001,'Customer Data'!$F$1:$F$1001,,0)</f>
        <v>United States</v>
      </c>
      <c r="K889" t="str">
        <f>INDEX('Product Data'!$A$1:$G$49,MATCH('Order Data'!$F889,'Product Data'!$A$1:$A$49,0),MATCH('Order Data'!K$1,'Product Data'!$A$1:$G$1,0))</f>
        <v>Exc</v>
      </c>
      <c r="L889" t="str">
        <f>INDEX('Product Data'!$A$1:$G$49,MATCH('Order Data'!$F889,'Product Data'!$A$1:$A$49,0),MATCH('Order Data'!L$1,'Product Data'!$A$1:$G$1,0))</f>
        <v>L</v>
      </c>
      <c r="M889" s="4">
        <f>INDEX('Product Data'!$A$1:$G$49,MATCH('Order Data'!$F889,'Product Data'!$A$1:$A$49,0),MATCH('Order Data'!M$1,'Product Data'!$A$1:$G$1,0))</f>
        <v>0.2</v>
      </c>
      <c r="N889" s="5">
        <f>INDEX('Product Data'!$A$1:$G$49,MATCH('Order Data'!$F889,'Product Data'!$A$1:$A$49,0),MATCH('Order Data'!N$1,'Product Data'!$A$1:$G$1,0))</f>
        <v>4.4550000000000001</v>
      </c>
      <c r="O889" s="5">
        <f t="shared" si="39"/>
        <v>13.365</v>
      </c>
      <c r="P889" t="str">
        <f t="shared" si="40"/>
        <v>Excelsa</v>
      </c>
      <c r="Q889" t="str">
        <f t="shared" si="41"/>
        <v>Light</v>
      </c>
      <c r="R889" t="str">
        <f>_xlfn.XLOOKUP(tbl_orders[[#This Row],[Customer ID]],'Customer Data'!$A$1:$A$1001,'Customer Data'!$H$1:$H$1001,,0)</f>
        <v>No</v>
      </c>
    </row>
    <row r="890" spans="1:18" x14ac:dyDescent="0.2">
      <c r="A890" s="2" t="s">
        <v>3851</v>
      </c>
      <c r="B890" s="2" t="str">
        <f>TEXT(tbl_orders[[#This Row],[Order Date]],"mmm")</f>
        <v>Apr</v>
      </c>
      <c r="C890" s="2" t="str">
        <f>TEXT(tbl_orders[[#This Row],[Order Date]],"yyyy")</f>
        <v>2021</v>
      </c>
      <c r="D890" s="3">
        <v>44292</v>
      </c>
      <c r="E890" s="2" t="s">
        <v>3852</v>
      </c>
      <c r="F890" t="s">
        <v>4294</v>
      </c>
      <c r="G890" s="2">
        <v>2</v>
      </c>
      <c r="H890" s="2" t="str">
        <f>_xlfn.XLOOKUP(E890,'Customer Data'!$A$1:$A$1001,'Customer Data'!$B$1:$B$1001,,0)</f>
        <v>Blake Kelloway</v>
      </c>
      <c r="I890" s="2" t="str">
        <f>IF(_xlfn.XLOOKUP(E890,'Customer Data'!$A$1:$A$1001,'Customer Data'!$C$1:$C$1001,,0)=0,"",_xlfn.XLOOKUP(E890,'Customer Data'!$A$1:$A$1001,'Customer Data'!$C$1:$C$1001,,0))</f>
        <v>bkellowayoo@omniture.com</v>
      </c>
      <c r="J890" s="2" t="str">
        <f>_xlfn.XLOOKUP(E890,'Customer Data'!$A$1:$A$1001,'Customer Data'!$F$1:$F$1001,,0)</f>
        <v>China</v>
      </c>
      <c r="K890" t="str">
        <f>INDEX('Product Data'!$A$1:$G$49,MATCH('Order Data'!$F890,'Product Data'!$A$1:$A$49,0),MATCH('Order Data'!K$1,'Product Data'!$A$1:$G$1,0))</f>
        <v>Ara</v>
      </c>
      <c r="L890" t="str">
        <f>INDEX('Product Data'!$A$1:$G$49,MATCH('Order Data'!$F890,'Product Data'!$A$1:$A$49,0),MATCH('Order Data'!L$1,'Product Data'!$A$1:$G$1,0))</f>
        <v>L</v>
      </c>
      <c r="M890" s="4">
        <f>INDEX('Product Data'!$A$1:$G$49,MATCH('Order Data'!$F890,'Product Data'!$A$1:$A$49,0),MATCH('Order Data'!M$1,'Product Data'!$A$1:$G$1,0))</f>
        <v>0.2</v>
      </c>
      <c r="N890" s="5">
        <f>INDEX('Product Data'!$A$1:$G$49,MATCH('Order Data'!$F890,'Product Data'!$A$1:$A$49,0),MATCH('Order Data'!N$1,'Product Data'!$A$1:$G$1,0))</f>
        <v>3.8849999999999998</v>
      </c>
      <c r="O890" s="5">
        <f t="shared" si="39"/>
        <v>7.77</v>
      </c>
      <c r="P890" t="str">
        <f t="shared" si="40"/>
        <v>Arabica</v>
      </c>
      <c r="Q890" t="str">
        <f t="shared" si="41"/>
        <v>Light</v>
      </c>
      <c r="R890" t="str">
        <f>_xlfn.XLOOKUP(tbl_orders[[#This Row],[Customer ID]],'Customer Data'!$A$1:$A$1001,'Customer Data'!$H$1:$H$1001,,0)</f>
        <v>Yes</v>
      </c>
    </row>
    <row r="891" spans="1:18" x14ac:dyDescent="0.2">
      <c r="A891" s="2" t="s">
        <v>3855</v>
      </c>
      <c r="B891" s="2" t="str">
        <f>TEXT(tbl_orders[[#This Row],[Order Date]],"mmm")</f>
        <v>Jun</v>
      </c>
      <c r="C891" s="2" t="str">
        <f>TEXT(tbl_orders[[#This Row],[Order Date]],"yyyy")</f>
        <v>2019</v>
      </c>
      <c r="D891" s="3">
        <v>43633</v>
      </c>
      <c r="E891" s="2" t="s">
        <v>3856</v>
      </c>
      <c r="F891" t="s">
        <v>4290</v>
      </c>
      <c r="G891" s="2">
        <v>1</v>
      </c>
      <c r="H891" s="2" t="str">
        <f>_xlfn.XLOOKUP(E891,'Customer Data'!$A$1:$A$1001,'Customer Data'!$B$1:$B$1001,,0)</f>
        <v>Scarlett Oliffe</v>
      </c>
      <c r="I891" s="2" t="str">
        <f>IF(_xlfn.XLOOKUP(E891,'Customer Data'!$A$1:$A$1001,'Customer Data'!$C$1:$C$1001,,0)=0,"",_xlfn.XLOOKUP(E891,'Customer Data'!$A$1:$A$1001,'Customer Data'!$C$1:$C$1001,,0))</f>
        <v>soliffeop@yellowbook.com</v>
      </c>
      <c r="J891" s="2" t="str">
        <f>_xlfn.XLOOKUP(E891,'Customer Data'!$A$1:$A$1001,'Customer Data'!$F$1:$F$1001,,0)</f>
        <v>Brazil</v>
      </c>
      <c r="K891" t="str">
        <f>INDEX('Product Data'!$A$1:$G$49,MATCH('Order Data'!$F891,'Product Data'!$A$1:$A$49,0),MATCH('Order Data'!K$1,'Product Data'!$A$1:$G$1,0))</f>
        <v>Rob</v>
      </c>
      <c r="L891" t="str">
        <f>INDEX('Product Data'!$A$1:$G$49,MATCH('Order Data'!$F891,'Product Data'!$A$1:$A$49,0),MATCH('Order Data'!L$1,'Product Data'!$A$1:$G$1,0))</f>
        <v>D</v>
      </c>
      <c r="M891" s="4">
        <f>INDEX('Product Data'!$A$1:$G$49,MATCH('Order Data'!$F891,'Product Data'!$A$1:$A$49,0),MATCH('Order Data'!M$1,'Product Data'!$A$1:$G$1,0))</f>
        <v>0.2</v>
      </c>
      <c r="N891" s="5">
        <f>INDEX('Product Data'!$A$1:$G$49,MATCH('Order Data'!$F891,'Product Data'!$A$1:$A$49,0),MATCH('Order Data'!N$1,'Product Data'!$A$1:$G$1,0))</f>
        <v>2.6849999999999996</v>
      </c>
      <c r="O891" s="5">
        <f t="shared" si="39"/>
        <v>2.6849999999999996</v>
      </c>
      <c r="P891" t="str">
        <f t="shared" si="40"/>
        <v>Robusta</v>
      </c>
      <c r="Q891" t="str">
        <f t="shared" si="41"/>
        <v>Dark</v>
      </c>
      <c r="R891" t="str">
        <f>_xlfn.XLOOKUP(tbl_orders[[#This Row],[Customer ID]],'Customer Data'!$A$1:$A$1001,'Customer Data'!$H$1:$H$1001,,0)</f>
        <v>Yes</v>
      </c>
    </row>
    <row r="892" spans="1:18" x14ac:dyDescent="0.2">
      <c r="A892" s="2" t="s">
        <v>3859</v>
      </c>
      <c r="B892" s="2" t="str">
        <f>TEXT(tbl_orders[[#This Row],[Order Date]],"mmm")</f>
        <v>Mar</v>
      </c>
      <c r="C892" s="2" t="str">
        <f>TEXT(tbl_orders[[#This Row],[Order Date]],"yyyy")</f>
        <v>2022</v>
      </c>
      <c r="D892" s="3">
        <v>44646</v>
      </c>
      <c r="E892" s="2" t="s">
        <v>3860</v>
      </c>
      <c r="F892" t="s">
        <v>4276</v>
      </c>
      <c r="G892" s="2">
        <v>2</v>
      </c>
      <c r="H892" s="2" t="str">
        <f>_xlfn.XLOOKUP(E892,'Customer Data'!$A$1:$A$1001,'Customer Data'!$B$1:$B$1001,,0)</f>
        <v>Kippie Marrison</v>
      </c>
      <c r="I892" s="2" t="str">
        <f>IF(_xlfn.XLOOKUP(E892,'Customer Data'!$A$1:$A$1001,'Customer Data'!$C$1:$C$1001,,0)=0,"",_xlfn.XLOOKUP(E892,'Customer Data'!$A$1:$A$1001,'Customer Data'!$C$1:$C$1001,,0))</f>
        <v>kmarrisonoq@dropbox.com</v>
      </c>
      <c r="J892" s="2" t="str">
        <f>_xlfn.XLOOKUP(E892,'Customer Data'!$A$1:$A$1001,'Customer Data'!$F$1:$F$1001,,0)</f>
        <v>Brazil</v>
      </c>
      <c r="K892" t="str">
        <f>INDEX('Product Data'!$A$1:$G$49,MATCH('Order Data'!$F892,'Product Data'!$A$1:$A$49,0),MATCH('Order Data'!K$1,'Product Data'!$A$1:$G$1,0))</f>
        <v>Rob</v>
      </c>
      <c r="L892" t="str">
        <f>INDEX('Product Data'!$A$1:$G$49,MATCH('Order Data'!$F892,'Product Data'!$A$1:$A$49,0),MATCH('Order Data'!L$1,'Product Data'!$A$1:$G$1,0))</f>
        <v>D</v>
      </c>
      <c r="M892" s="4">
        <f>INDEX('Product Data'!$A$1:$G$49,MATCH('Order Data'!$F892,'Product Data'!$A$1:$A$49,0),MATCH('Order Data'!M$1,'Product Data'!$A$1:$G$1,0))</f>
        <v>2.5</v>
      </c>
      <c r="N892" s="5">
        <f>INDEX('Product Data'!$A$1:$G$49,MATCH('Order Data'!$F892,'Product Data'!$A$1:$A$49,0),MATCH('Order Data'!N$1,'Product Data'!$A$1:$G$1,0))</f>
        <v>20.584999999999997</v>
      </c>
      <c r="O892" s="5">
        <f t="shared" si="39"/>
        <v>41.169999999999995</v>
      </c>
      <c r="P892" t="str">
        <f t="shared" si="40"/>
        <v>Robusta</v>
      </c>
      <c r="Q892" t="str">
        <f t="shared" si="41"/>
        <v>Dark</v>
      </c>
      <c r="R892" t="str">
        <f>_xlfn.XLOOKUP(tbl_orders[[#This Row],[Customer ID]],'Customer Data'!$A$1:$A$1001,'Customer Data'!$H$1:$H$1001,,0)</f>
        <v>Yes</v>
      </c>
    </row>
    <row r="893" spans="1:18" x14ac:dyDescent="0.2">
      <c r="A893" s="2" t="s">
        <v>3863</v>
      </c>
      <c r="B893" s="2" t="str">
        <f>TEXT(tbl_orders[[#This Row],[Order Date]],"mmm")</f>
        <v>Sep</v>
      </c>
      <c r="C893" s="2" t="str">
        <f>TEXT(tbl_orders[[#This Row],[Order Date]],"yyyy")</f>
        <v>2021</v>
      </c>
      <c r="D893" s="3">
        <v>44469</v>
      </c>
      <c r="E893" s="2" t="s">
        <v>3864</v>
      </c>
      <c r="F893" t="s">
        <v>4295</v>
      </c>
      <c r="G893" s="2">
        <v>5</v>
      </c>
      <c r="H893" s="2" t="str">
        <f>_xlfn.XLOOKUP(E893,'Customer Data'!$A$1:$A$1001,'Customer Data'!$B$1:$B$1001,,0)</f>
        <v>Celestia Dolohunty</v>
      </c>
      <c r="I893" s="2" t="str">
        <f>IF(_xlfn.XLOOKUP(E893,'Customer Data'!$A$1:$A$1001,'Customer Data'!$C$1:$C$1001,,0)=0,"",_xlfn.XLOOKUP(E893,'Customer Data'!$A$1:$A$1001,'Customer Data'!$C$1:$C$1001,,0))</f>
        <v>cdolohuntyor@dailymail.co.uk</v>
      </c>
      <c r="J893" s="2" t="str">
        <f>_xlfn.XLOOKUP(E893,'Customer Data'!$A$1:$A$1001,'Customer Data'!$F$1:$F$1001,,0)</f>
        <v>United States</v>
      </c>
      <c r="K893" t="str">
        <f>INDEX('Product Data'!$A$1:$G$49,MATCH('Order Data'!$F893,'Product Data'!$A$1:$A$49,0),MATCH('Order Data'!K$1,'Product Data'!$A$1:$G$1,0))</f>
        <v>Ara</v>
      </c>
      <c r="L893" t="str">
        <f>INDEX('Product Data'!$A$1:$G$49,MATCH('Order Data'!$F893,'Product Data'!$A$1:$A$49,0),MATCH('Order Data'!L$1,'Product Data'!$A$1:$G$1,0))</f>
        <v>D</v>
      </c>
      <c r="M893" s="4">
        <f>INDEX('Product Data'!$A$1:$G$49,MATCH('Order Data'!$F893,'Product Data'!$A$1:$A$49,0),MATCH('Order Data'!M$1,'Product Data'!$A$1:$G$1,0))</f>
        <v>2.5</v>
      </c>
      <c r="N893" s="5">
        <f>INDEX('Product Data'!$A$1:$G$49,MATCH('Order Data'!$F893,'Product Data'!$A$1:$A$49,0),MATCH('Order Data'!N$1,'Product Data'!$A$1:$G$1,0))</f>
        <v>22.884999999999998</v>
      </c>
      <c r="O893" s="5">
        <f t="shared" si="39"/>
        <v>114.42499999999998</v>
      </c>
      <c r="P893" t="str">
        <f t="shared" si="40"/>
        <v>Arabica</v>
      </c>
      <c r="Q893" t="str">
        <f t="shared" si="41"/>
        <v>Dark</v>
      </c>
      <c r="R893" t="str">
        <f>_xlfn.XLOOKUP(tbl_orders[[#This Row],[Customer ID]],'Customer Data'!$A$1:$A$1001,'Customer Data'!$H$1:$H$1001,,0)</f>
        <v>Yes</v>
      </c>
    </row>
    <row r="894" spans="1:18" x14ac:dyDescent="0.2">
      <c r="A894" s="2" t="s">
        <v>3867</v>
      </c>
      <c r="B894" s="2" t="str">
        <f>TEXT(tbl_orders[[#This Row],[Order Date]],"mmm")</f>
        <v>Jun</v>
      </c>
      <c r="C894" s="2" t="str">
        <f>TEXT(tbl_orders[[#This Row],[Order Date]],"yyyy")</f>
        <v>2019</v>
      </c>
      <c r="D894" s="3">
        <v>43635</v>
      </c>
      <c r="E894" s="2" t="s">
        <v>3868</v>
      </c>
      <c r="F894" t="s">
        <v>4283</v>
      </c>
      <c r="G894" s="2">
        <v>5</v>
      </c>
      <c r="H894" s="2" t="str">
        <f>_xlfn.XLOOKUP(E894,'Customer Data'!$A$1:$A$1001,'Customer Data'!$B$1:$B$1001,,0)</f>
        <v>Patsy Vasilenko</v>
      </c>
      <c r="I894" s="2" t="str">
        <f>IF(_xlfn.XLOOKUP(E894,'Customer Data'!$A$1:$A$1001,'Customer Data'!$C$1:$C$1001,,0)=0,"",_xlfn.XLOOKUP(E894,'Customer Data'!$A$1:$A$1001,'Customer Data'!$C$1:$C$1001,,0))</f>
        <v>pvasilenkoos@addtoany.com</v>
      </c>
      <c r="J894" s="2" t="str">
        <f>_xlfn.XLOOKUP(E894,'Customer Data'!$A$1:$A$1001,'Customer Data'!$F$1:$F$1001,,0)</f>
        <v>China</v>
      </c>
      <c r="K894" t="str">
        <f>INDEX('Product Data'!$A$1:$G$49,MATCH('Order Data'!$F894,'Product Data'!$A$1:$A$49,0),MATCH('Order Data'!K$1,'Product Data'!$A$1:$G$1,0))</f>
        <v>Exc</v>
      </c>
      <c r="L894" t="str">
        <f>INDEX('Product Data'!$A$1:$G$49,MATCH('Order Data'!$F894,'Product Data'!$A$1:$A$49,0),MATCH('Order Data'!L$1,'Product Data'!$A$1:$G$1,0))</f>
        <v>M</v>
      </c>
      <c r="M894" s="4">
        <f>INDEX('Product Data'!$A$1:$G$49,MATCH('Order Data'!$F894,'Product Data'!$A$1:$A$49,0),MATCH('Order Data'!M$1,'Product Data'!$A$1:$G$1,0))</f>
        <v>0.2</v>
      </c>
      <c r="N894" s="5">
        <f>INDEX('Product Data'!$A$1:$G$49,MATCH('Order Data'!$F894,'Product Data'!$A$1:$A$49,0),MATCH('Order Data'!N$1,'Product Data'!$A$1:$G$1,0))</f>
        <v>4.125</v>
      </c>
      <c r="O894" s="5">
        <f t="shared" si="39"/>
        <v>20.625</v>
      </c>
      <c r="P894" t="str">
        <f t="shared" si="40"/>
        <v>Excelsa</v>
      </c>
      <c r="Q894" t="str">
        <f t="shared" si="41"/>
        <v>Medium</v>
      </c>
      <c r="R894" t="str">
        <f>_xlfn.XLOOKUP(tbl_orders[[#This Row],[Customer ID]],'Customer Data'!$A$1:$A$1001,'Customer Data'!$H$1:$H$1001,,0)</f>
        <v>No</v>
      </c>
    </row>
    <row r="895" spans="1:18" x14ac:dyDescent="0.2">
      <c r="A895" s="2" t="s">
        <v>3871</v>
      </c>
      <c r="B895" s="2" t="str">
        <f>TEXT(tbl_orders[[#This Row],[Order Date]],"mmm")</f>
        <v>Mar</v>
      </c>
      <c r="C895" s="2" t="str">
        <f>TEXT(tbl_orders[[#This Row],[Order Date]],"yyyy")</f>
        <v>2022</v>
      </c>
      <c r="D895" s="3">
        <v>44651</v>
      </c>
      <c r="E895" s="2" t="s">
        <v>3872</v>
      </c>
      <c r="F895" t="s">
        <v>4288</v>
      </c>
      <c r="G895" s="2">
        <v>2</v>
      </c>
      <c r="H895" s="2" t="str">
        <f>_xlfn.XLOOKUP(E895,'Customer Data'!$A$1:$A$1001,'Customer Data'!$B$1:$B$1001,,0)</f>
        <v>Raphaela Schankelborg</v>
      </c>
      <c r="I895" s="2" t="str">
        <f>IF(_xlfn.XLOOKUP(E895,'Customer Data'!$A$1:$A$1001,'Customer Data'!$C$1:$C$1001,,0)=0,"",_xlfn.XLOOKUP(E895,'Customer Data'!$A$1:$A$1001,'Customer Data'!$C$1:$C$1001,,0))</f>
        <v>rschankelborgot@ameblo.jp</v>
      </c>
      <c r="J895" s="2" t="str">
        <f>_xlfn.XLOOKUP(E895,'Customer Data'!$A$1:$A$1001,'Customer Data'!$F$1:$F$1001,,0)</f>
        <v>United States</v>
      </c>
      <c r="K895" t="str">
        <f>INDEX('Product Data'!$A$1:$G$49,MATCH('Order Data'!$F895,'Product Data'!$A$1:$A$49,0),MATCH('Order Data'!K$1,'Product Data'!$A$1:$G$1,0))</f>
        <v>Lib</v>
      </c>
      <c r="L895" t="str">
        <f>INDEX('Product Data'!$A$1:$G$49,MATCH('Order Data'!$F895,'Product Data'!$A$1:$A$49,0),MATCH('Order Data'!L$1,'Product Data'!$A$1:$G$1,0))</f>
        <v>L</v>
      </c>
      <c r="M895" s="4">
        <f>INDEX('Product Data'!$A$1:$G$49,MATCH('Order Data'!$F895,'Product Data'!$A$1:$A$49,0),MATCH('Order Data'!M$1,'Product Data'!$A$1:$G$1,0))</f>
        <v>0.5</v>
      </c>
      <c r="N895" s="5">
        <f>INDEX('Product Data'!$A$1:$G$49,MATCH('Order Data'!$F895,'Product Data'!$A$1:$A$49,0),MATCH('Order Data'!N$1,'Product Data'!$A$1:$G$1,0))</f>
        <v>9.51</v>
      </c>
      <c r="O895" s="5">
        <f t="shared" si="39"/>
        <v>19.02</v>
      </c>
      <c r="P895" t="str">
        <f t="shared" si="40"/>
        <v>Liberica</v>
      </c>
      <c r="Q895" t="str">
        <f t="shared" si="41"/>
        <v>Light</v>
      </c>
      <c r="R895" t="str">
        <f>_xlfn.XLOOKUP(tbl_orders[[#This Row],[Customer ID]],'Customer Data'!$A$1:$A$1001,'Customer Data'!$H$1:$H$1001,,0)</f>
        <v>Yes</v>
      </c>
    </row>
    <row r="896" spans="1:18" x14ac:dyDescent="0.2">
      <c r="A896" s="2" t="s">
        <v>3875</v>
      </c>
      <c r="B896" s="2" t="str">
        <f>TEXT(tbl_orders[[#This Row],[Order Date]],"mmm")</f>
        <v>Jul</v>
      </c>
      <c r="C896" s="2" t="str">
        <f>TEXT(tbl_orders[[#This Row],[Order Date]],"yyyy")</f>
        <v>2020</v>
      </c>
      <c r="D896" s="3">
        <v>44016</v>
      </c>
      <c r="E896" s="2" t="s">
        <v>3876</v>
      </c>
      <c r="F896" t="s">
        <v>4276</v>
      </c>
      <c r="G896" s="2">
        <v>4</v>
      </c>
      <c r="H896" s="2" t="str">
        <f>_xlfn.XLOOKUP(E896,'Customer Data'!$A$1:$A$1001,'Customer Data'!$B$1:$B$1001,,0)</f>
        <v>Sharity Wickens</v>
      </c>
      <c r="I896" s="2" t="str">
        <f>IF(_xlfn.XLOOKUP(E896,'Customer Data'!$A$1:$A$1001,'Customer Data'!$C$1:$C$1001,,0)=0,"",_xlfn.XLOOKUP(E896,'Customer Data'!$A$1:$A$1001,'Customer Data'!$C$1:$C$1001,,0))</f>
        <v/>
      </c>
      <c r="J896" s="2" t="str">
        <f>_xlfn.XLOOKUP(E896,'Customer Data'!$A$1:$A$1001,'Customer Data'!$F$1:$F$1001,,0)</f>
        <v>Brazil</v>
      </c>
      <c r="K896" t="str">
        <f>INDEX('Product Data'!$A$1:$G$49,MATCH('Order Data'!$F896,'Product Data'!$A$1:$A$49,0),MATCH('Order Data'!K$1,'Product Data'!$A$1:$G$1,0))</f>
        <v>Rob</v>
      </c>
      <c r="L896" t="str">
        <f>INDEX('Product Data'!$A$1:$G$49,MATCH('Order Data'!$F896,'Product Data'!$A$1:$A$49,0),MATCH('Order Data'!L$1,'Product Data'!$A$1:$G$1,0))</f>
        <v>D</v>
      </c>
      <c r="M896" s="4">
        <f>INDEX('Product Data'!$A$1:$G$49,MATCH('Order Data'!$F896,'Product Data'!$A$1:$A$49,0),MATCH('Order Data'!M$1,'Product Data'!$A$1:$G$1,0))</f>
        <v>2.5</v>
      </c>
      <c r="N896" s="5">
        <f>INDEX('Product Data'!$A$1:$G$49,MATCH('Order Data'!$F896,'Product Data'!$A$1:$A$49,0),MATCH('Order Data'!N$1,'Product Data'!$A$1:$G$1,0))</f>
        <v>20.584999999999997</v>
      </c>
      <c r="O896" s="5">
        <f t="shared" si="39"/>
        <v>82.339999999999989</v>
      </c>
      <c r="P896" t="str">
        <f t="shared" si="40"/>
        <v>Robusta</v>
      </c>
      <c r="Q896" t="str">
        <f t="shared" si="41"/>
        <v>Dark</v>
      </c>
      <c r="R896" t="str">
        <f>_xlfn.XLOOKUP(tbl_orders[[#This Row],[Customer ID]],'Customer Data'!$A$1:$A$1001,'Customer Data'!$H$1:$H$1001,,0)</f>
        <v>Yes</v>
      </c>
    </row>
    <row r="897" spans="1:18" x14ac:dyDescent="0.2">
      <c r="A897" s="2" t="s">
        <v>3878</v>
      </c>
      <c r="B897" s="2" t="str">
        <f>TEXT(tbl_orders[[#This Row],[Order Date]],"mmm")</f>
        <v>Nov</v>
      </c>
      <c r="C897" s="2" t="str">
        <f>TEXT(tbl_orders[[#This Row],[Order Date]],"yyyy")</f>
        <v>2021</v>
      </c>
      <c r="D897" s="3">
        <v>44521</v>
      </c>
      <c r="E897" s="2" t="s">
        <v>3879</v>
      </c>
      <c r="F897" t="s">
        <v>4293</v>
      </c>
      <c r="G897" s="2">
        <v>5</v>
      </c>
      <c r="H897" s="2" t="str">
        <f>_xlfn.XLOOKUP(E897,'Customer Data'!$A$1:$A$1001,'Customer Data'!$B$1:$B$1001,,0)</f>
        <v>Derick Snow</v>
      </c>
      <c r="I897" s="2" t="str">
        <f>IF(_xlfn.XLOOKUP(E897,'Customer Data'!$A$1:$A$1001,'Customer Data'!$C$1:$C$1001,,0)=0,"",_xlfn.XLOOKUP(E897,'Customer Data'!$A$1:$A$1001,'Customer Data'!$C$1:$C$1001,,0))</f>
        <v/>
      </c>
      <c r="J897" s="2" t="str">
        <f>_xlfn.XLOOKUP(E897,'Customer Data'!$A$1:$A$1001,'Customer Data'!$F$1:$F$1001,,0)</f>
        <v>United States</v>
      </c>
      <c r="K897" t="str">
        <f>INDEX('Product Data'!$A$1:$G$49,MATCH('Order Data'!$F897,'Product Data'!$A$1:$A$49,0),MATCH('Order Data'!K$1,'Product Data'!$A$1:$G$1,0))</f>
        <v>Exc</v>
      </c>
      <c r="L897" t="str">
        <f>INDEX('Product Data'!$A$1:$G$49,MATCH('Order Data'!$F897,'Product Data'!$A$1:$A$49,0),MATCH('Order Data'!L$1,'Product Data'!$A$1:$G$1,0))</f>
        <v>M</v>
      </c>
      <c r="M897" s="4">
        <f>INDEX('Product Data'!$A$1:$G$49,MATCH('Order Data'!$F897,'Product Data'!$A$1:$A$49,0),MATCH('Order Data'!M$1,'Product Data'!$A$1:$G$1,0))</f>
        <v>2.5</v>
      </c>
      <c r="N897" s="5">
        <f>INDEX('Product Data'!$A$1:$G$49,MATCH('Order Data'!$F897,'Product Data'!$A$1:$A$49,0),MATCH('Order Data'!N$1,'Product Data'!$A$1:$G$1,0))</f>
        <v>31.624999999999996</v>
      </c>
      <c r="O897" s="5">
        <f t="shared" si="39"/>
        <v>158.12499999999997</v>
      </c>
      <c r="P897" t="str">
        <f t="shared" si="40"/>
        <v>Excelsa</v>
      </c>
      <c r="Q897" t="str">
        <f t="shared" si="41"/>
        <v>Medium</v>
      </c>
      <c r="R897" t="str">
        <f>_xlfn.XLOOKUP(tbl_orders[[#This Row],[Customer ID]],'Customer Data'!$A$1:$A$1001,'Customer Data'!$H$1:$H$1001,,0)</f>
        <v>No</v>
      </c>
    </row>
    <row r="898" spans="1:18" x14ac:dyDescent="0.2">
      <c r="A898" s="2" t="s">
        <v>3881</v>
      </c>
      <c r="B898" s="2" t="str">
        <f>TEXT(tbl_orders[[#This Row],[Order Date]],"mmm")</f>
        <v>May</v>
      </c>
      <c r="C898" s="2" t="str">
        <f>TEXT(tbl_orders[[#This Row],[Order Date]],"yyyy")</f>
        <v>2021</v>
      </c>
      <c r="D898" s="3">
        <v>44347</v>
      </c>
      <c r="E898" s="2" t="s">
        <v>3882</v>
      </c>
      <c r="F898" t="s">
        <v>4299</v>
      </c>
      <c r="G898" s="2">
        <v>6</v>
      </c>
      <c r="H898" s="2" t="str">
        <f>_xlfn.XLOOKUP(E898,'Customer Data'!$A$1:$A$1001,'Customer Data'!$B$1:$B$1001,,0)</f>
        <v>Baxy Cargen</v>
      </c>
      <c r="I898" s="2" t="str">
        <f>IF(_xlfn.XLOOKUP(E898,'Customer Data'!$A$1:$A$1001,'Customer Data'!$C$1:$C$1001,,0)=0,"",_xlfn.XLOOKUP(E898,'Customer Data'!$A$1:$A$1001,'Customer Data'!$C$1:$C$1001,,0))</f>
        <v>bcargenow@geocities.jp</v>
      </c>
      <c r="J898" s="2" t="str">
        <f>_xlfn.XLOOKUP(E898,'Customer Data'!$A$1:$A$1001,'Customer Data'!$F$1:$F$1001,,0)</f>
        <v>Brazil</v>
      </c>
      <c r="K898" t="str">
        <f>INDEX('Product Data'!$A$1:$G$49,MATCH('Order Data'!$F898,'Product Data'!$A$1:$A$49,0),MATCH('Order Data'!K$1,'Product Data'!$A$1:$G$1,0))</f>
        <v>Rob</v>
      </c>
      <c r="L898" t="str">
        <f>INDEX('Product Data'!$A$1:$G$49,MATCH('Order Data'!$F898,'Product Data'!$A$1:$A$49,0),MATCH('Order Data'!L$1,'Product Data'!$A$1:$G$1,0))</f>
        <v>D</v>
      </c>
      <c r="M898" s="4">
        <f>INDEX('Product Data'!$A$1:$G$49,MATCH('Order Data'!$F898,'Product Data'!$A$1:$A$49,0),MATCH('Order Data'!M$1,'Product Data'!$A$1:$G$1,0))</f>
        <v>0.5</v>
      </c>
      <c r="N898" s="5">
        <f>INDEX('Product Data'!$A$1:$G$49,MATCH('Order Data'!$F898,'Product Data'!$A$1:$A$49,0),MATCH('Order Data'!N$1,'Product Data'!$A$1:$G$1,0))</f>
        <v>5.3699999999999992</v>
      </c>
      <c r="O898" s="5">
        <f t="shared" si="39"/>
        <v>32.22</v>
      </c>
      <c r="P898" t="str">
        <f t="shared" si="40"/>
        <v>Robusta</v>
      </c>
      <c r="Q898" t="str">
        <f t="shared" si="41"/>
        <v>Dark</v>
      </c>
      <c r="R898" t="str">
        <f>_xlfn.XLOOKUP(tbl_orders[[#This Row],[Customer ID]],'Customer Data'!$A$1:$A$1001,'Customer Data'!$H$1:$H$1001,,0)</f>
        <v>Yes</v>
      </c>
    </row>
    <row r="899" spans="1:18" x14ac:dyDescent="0.2">
      <c r="A899" s="2" t="s">
        <v>3885</v>
      </c>
      <c r="B899" s="2" t="str">
        <f>TEXT(tbl_orders[[#This Row],[Order Date]],"mmm")</f>
        <v>Apr</v>
      </c>
      <c r="C899" s="2" t="str">
        <f>TEXT(tbl_orders[[#This Row],[Order Date]],"yyyy")</f>
        <v>2020</v>
      </c>
      <c r="D899" s="3">
        <v>43932</v>
      </c>
      <c r="E899" s="2" t="s">
        <v>3886</v>
      </c>
      <c r="F899" t="s">
        <v>4310</v>
      </c>
      <c r="G899" s="2">
        <v>2</v>
      </c>
      <c r="H899" s="2" t="str">
        <f>_xlfn.XLOOKUP(E899,'Customer Data'!$A$1:$A$1001,'Customer Data'!$B$1:$B$1001,,0)</f>
        <v>Ryann Stickler</v>
      </c>
      <c r="I899" s="2" t="str">
        <f>IF(_xlfn.XLOOKUP(E899,'Customer Data'!$A$1:$A$1001,'Customer Data'!$C$1:$C$1001,,0)=0,"",_xlfn.XLOOKUP(E899,'Customer Data'!$A$1:$A$1001,'Customer Data'!$C$1:$C$1001,,0))</f>
        <v>rsticklerox@printfriendly.com</v>
      </c>
      <c r="J899" s="2" t="str">
        <f>_xlfn.XLOOKUP(E899,'Customer Data'!$A$1:$A$1001,'Customer Data'!$F$1:$F$1001,,0)</f>
        <v>China</v>
      </c>
      <c r="K899" t="str">
        <f>INDEX('Product Data'!$A$1:$G$49,MATCH('Order Data'!$F899,'Product Data'!$A$1:$A$49,0),MATCH('Order Data'!K$1,'Product Data'!$A$1:$G$1,0))</f>
        <v>Exc</v>
      </c>
      <c r="L899" t="str">
        <f>INDEX('Product Data'!$A$1:$G$49,MATCH('Order Data'!$F899,'Product Data'!$A$1:$A$49,0),MATCH('Order Data'!L$1,'Product Data'!$A$1:$G$1,0))</f>
        <v>D</v>
      </c>
      <c r="M899" s="4">
        <f>INDEX('Product Data'!$A$1:$G$49,MATCH('Order Data'!$F899,'Product Data'!$A$1:$A$49,0),MATCH('Order Data'!M$1,'Product Data'!$A$1:$G$1,0))</f>
        <v>1</v>
      </c>
      <c r="N899" s="5">
        <f>INDEX('Product Data'!$A$1:$G$49,MATCH('Order Data'!$F899,'Product Data'!$A$1:$A$49,0),MATCH('Order Data'!N$1,'Product Data'!$A$1:$G$1,0))</f>
        <v>12.15</v>
      </c>
      <c r="O899" s="5">
        <f t="shared" ref="O899:O962" si="42">N899*G899</f>
        <v>24.3</v>
      </c>
      <c r="P899" t="str">
        <f t="shared" ref="P899:P962" si="43">IF(K899="Rob","Robusta",IF(K899="Exc","Excelsa",IF(K899="Ara","Arabica",IF(K899="Lib","Liberica",""))))</f>
        <v>Excelsa</v>
      </c>
      <c r="Q899" t="str">
        <f t="shared" ref="Q899:Q962" si="44">IF(L899="M","Medium",IF(L899="L","Light",IF(L899="D","Dark","")))</f>
        <v>Dark</v>
      </c>
      <c r="R899" t="str">
        <f>_xlfn.XLOOKUP(tbl_orders[[#This Row],[Customer ID]],'Customer Data'!$A$1:$A$1001,'Customer Data'!$H$1:$H$1001,,0)</f>
        <v>No</v>
      </c>
    </row>
    <row r="900" spans="1:18" x14ac:dyDescent="0.2">
      <c r="A900" s="2" t="s">
        <v>3889</v>
      </c>
      <c r="B900" s="2" t="str">
        <f>TEXT(tbl_orders[[#This Row],[Order Date]],"mmm")</f>
        <v>Sep</v>
      </c>
      <c r="C900" s="2" t="str">
        <f>TEXT(tbl_orders[[#This Row],[Order Date]],"yyyy")</f>
        <v>2020</v>
      </c>
      <c r="D900" s="3">
        <v>44089</v>
      </c>
      <c r="E900" s="2" t="s">
        <v>3890</v>
      </c>
      <c r="F900" t="s">
        <v>4300</v>
      </c>
      <c r="G900" s="2">
        <v>5</v>
      </c>
      <c r="H900" s="2" t="str">
        <f>_xlfn.XLOOKUP(E900,'Customer Data'!$A$1:$A$1001,'Customer Data'!$B$1:$B$1001,,0)</f>
        <v>Daryn Cassius</v>
      </c>
      <c r="I900" s="2" t="str">
        <f>IF(_xlfn.XLOOKUP(E900,'Customer Data'!$A$1:$A$1001,'Customer Data'!$C$1:$C$1001,,0)=0,"",_xlfn.XLOOKUP(E900,'Customer Data'!$A$1:$A$1001,'Customer Data'!$C$1:$C$1001,,0))</f>
        <v/>
      </c>
      <c r="J900" s="2" t="str">
        <f>_xlfn.XLOOKUP(E900,'Customer Data'!$A$1:$A$1001,'Customer Data'!$F$1:$F$1001,,0)</f>
        <v>United States</v>
      </c>
      <c r="K900" t="str">
        <f>INDEX('Product Data'!$A$1:$G$49,MATCH('Order Data'!$F900,'Product Data'!$A$1:$A$49,0),MATCH('Order Data'!K$1,'Product Data'!$A$1:$G$1,0))</f>
        <v>Rob</v>
      </c>
      <c r="L900" t="str">
        <f>INDEX('Product Data'!$A$1:$G$49,MATCH('Order Data'!$F900,'Product Data'!$A$1:$A$49,0),MATCH('Order Data'!L$1,'Product Data'!$A$1:$G$1,0))</f>
        <v>L</v>
      </c>
      <c r="M900" s="4">
        <f>INDEX('Product Data'!$A$1:$G$49,MATCH('Order Data'!$F900,'Product Data'!$A$1:$A$49,0),MATCH('Order Data'!M$1,'Product Data'!$A$1:$G$1,0))</f>
        <v>0.5</v>
      </c>
      <c r="N900" s="5">
        <f>INDEX('Product Data'!$A$1:$G$49,MATCH('Order Data'!$F900,'Product Data'!$A$1:$A$49,0),MATCH('Order Data'!N$1,'Product Data'!$A$1:$G$1,0))</f>
        <v>7.169999999999999</v>
      </c>
      <c r="O900" s="5">
        <f t="shared" si="42"/>
        <v>35.849999999999994</v>
      </c>
      <c r="P900" t="str">
        <f t="shared" si="43"/>
        <v>Robusta</v>
      </c>
      <c r="Q900" t="str">
        <f t="shared" si="44"/>
        <v>Light</v>
      </c>
      <c r="R900" t="str">
        <f>_xlfn.XLOOKUP(tbl_orders[[#This Row],[Customer ID]],'Customer Data'!$A$1:$A$1001,'Customer Data'!$H$1:$H$1001,,0)</f>
        <v>No</v>
      </c>
    </row>
    <row r="901" spans="1:18" x14ac:dyDescent="0.2">
      <c r="A901" s="2" t="s">
        <v>3892</v>
      </c>
      <c r="B901" s="2" t="str">
        <f>TEXT(tbl_orders[[#This Row],[Order Date]],"mmm")</f>
        <v>Nov</v>
      </c>
      <c r="C901" s="2" t="str">
        <f>TEXT(tbl_orders[[#This Row],[Order Date]],"yyyy")</f>
        <v>2021</v>
      </c>
      <c r="D901" s="3">
        <v>44523</v>
      </c>
      <c r="E901" s="2" t="s">
        <v>3879</v>
      </c>
      <c r="F901" t="s">
        <v>4289</v>
      </c>
      <c r="G901" s="2">
        <v>5</v>
      </c>
      <c r="H901" s="2" t="str">
        <f>_xlfn.XLOOKUP(E901,'Customer Data'!$A$1:$A$1001,'Customer Data'!$B$1:$B$1001,,0)</f>
        <v>Derick Snow</v>
      </c>
      <c r="I901" s="2" t="str">
        <f>IF(_xlfn.XLOOKUP(E901,'Customer Data'!$A$1:$A$1001,'Customer Data'!$C$1:$C$1001,,0)=0,"",_xlfn.XLOOKUP(E901,'Customer Data'!$A$1:$A$1001,'Customer Data'!$C$1:$C$1001,,0))</f>
        <v/>
      </c>
      <c r="J901" s="2" t="str">
        <f>_xlfn.XLOOKUP(E901,'Customer Data'!$A$1:$A$1001,'Customer Data'!$F$1:$F$1001,,0)</f>
        <v>United States</v>
      </c>
      <c r="K901" t="str">
        <f>INDEX('Product Data'!$A$1:$G$49,MATCH('Order Data'!$F901,'Product Data'!$A$1:$A$49,0),MATCH('Order Data'!K$1,'Product Data'!$A$1:$G$1,0))</f>
        <v>Lib</v>
      </c>
      <c r="L901" t="str">
        <f>INDEX('Product Data'!$A$1:$G$49,MATCH('Order Data'!$F901,'Product Data'!$A$1:$A$49,0),MATCH('Order Data'!L$1,'Product Data'!$A$1:$G$1,0))</f>
        <v>M</v>
      </c>
      <c r="M901" s="4">
        <f>INDEX('Product Data'!$A$1:$G$49,MATCH('Order Data'!$F901,'Product Data'!$A$1:$A$49,0),MATCH('Order Data'!M$1,'Product Data'!$A$1:$G$1,0))</f>
        <v>1</v>
      </c>
      <c r="N901" s="5">
        <f>INDEX('Product Data'!$A$1:$G$49,MATCH('Order Data'!$F901,'Product Data'!$A$1:$A$49,0),MATCH('Order Data'!N$1,'Product Data'!$A$1:$G$1,0))</f>
        <v>14.55</v>
      </c>
      <c r="O901" s="5">
        <f t="shared" si="42"/>
        <v>72.75</v>
      </c>
      <c r="P901" t="str">
        <f t="shared" si="43"/>
        <v>Liberica</v>
      </c>
      <c r="Q901" t="str">
        <f t="shared" si="44"/>
        <v>Medium</v>
      </c>
      <c r="R901" t="str">
        <f>_xlfn.XLOOKUP(tbl_orders[[#This Row],[Customer ID]],'Customer Data'!$A$1:$A$1001,'Customer Data'!$H$1:$H$1001,,0)</f>
        <v>No</v>
      </c>
    </row>
    <row r="902" spans="1:18" x14ac:dyDescent="0.2">
      <c r="A902" s="2" t="s">
        <v>3896</v>
      </c>
      <c r="B902" s="2" t="str">
        <f>TEXT(tbl_orders[[#This Row],[Order Date]],"mmm")</f>
        <v>Jan</v>
      </c>
      <c r="C902" s="2" t="str">
        <f>TEXT(tbl_orders[[#This Row],[Order Date]],"yyyy")</f>
        <v>2022</v>
      </c>
      <c r="D902" s="3">
        <v>44584</v>
      </c>
      <c r="E902" s="2" t="s">
        <v>3897</v>
      </c>
      <c r="F902" t="s">
        <v>4297</v>
      </c>
      <c r="G902" s="2">
        <v>2</v>
      </c>
      <c r="H902" s="2" t="str">
        <f>_xlfn.XLOOKUP(E902,'Customer Data'!$A$1:$A$1001,'Customer Data'!$B$1:$B$1001,,0)</f>
        <v>Skelly Dolohunty</v>
      </c>
      <c r="I902" s="2" t="str">
        <f>IF(_xlfn.XLOOKUP(E902,'Customer Data'!$A$1:$A$1001,'Customer Data'!$C$1:$C$1001,,0)=0,"",_xlfn.XLOOKUP(E902,'Customer Data'!$A$1:$A$1001,'Customer Data'!$C$1:$C$1001,,0))</f>
        <v/>
      </c>
      <c r="J902" s="2" t="str">
        <f>_xlfn.XLOOKUP(E902,'Customer Data'!$A$1:$A$1001,'Customer Data'!$F$1:$F$1001,,0)</f>
        <v>Brazil</v>
      </c>
      <c r="K902" t="str">
        <f>INDEX('Product Data'!$A$1:$G$49,MATCH('Order Data'!$F902,'Product Data'!$A$1:$A$49,0),MATCH('Order Data'!K$1,'Product Data'!$A$1:$G$1,0))</f>
        <v>Lib</v>
      </c>
      <c r="L902" t="str">
        <f>INDEX('Product Data'!$A$1:$G$49,MATCH('Order Data'!$F902,'Product Data'!$A$1:$A$49,0),MATCH('Order Data'!L$1,'Product Data'!$A$1:$G$1,0))</f>
        <v>L</v>
      </c>
      <c r="M902" s="4">
        <f>INDEX('Product Data'!$A$1:$G$49,MATCH('Order Data'!$F902,'Product Data'!$A$1:$A$49,0),MATCH('Order Data'!M$1,'Product Data'!$A$1:$G$1,0))</f>
        <v>1</v>
      </c>
      <c r="N902" s="5">
        <f>INDEX('Product Data'!$A$1:$G$49,MATCH('Order Data'!$F902,'Product Data'!$A$1:$A$49,0),MATCH('Order Data'!N$1,'Product Data'!$A$1:$G$1,0))</f>
        <v>15.85</v>
      </c>
      <c r="O902" s="5">
        <f t="shared" si="42"/>
        <v>31.7</v>
      </c>
      <c r="P902" t="str">
        <f t="shared" si="43"/>
        <v>Liberica</v>
      </c>
      <c r="Q902" t="str">
        <f t="shared" si="44"/>
        <v>Light</v>
      </c>
      <c r="R902" t="str">
        <f>_xlfn.XLOOKUP(tbl_orders[[#This Row],[Customer ID]],'Customer Data'!$A$1:$A$1001,'Customer Data'!$H$1:$H$1001,,0)</f>
        <v>No</v>
      </c>
    </row>
    <row r="903" spans="1:18" x14ac:dyDescent="0.2">
      <c r="A903" s="2" t="s">
        <v>3899</v>
      </c>
      <c r="B903" s="2" t="str">
        <f>TEXT(tbl_orders[[#This Row],[Order Date]],"mmm")</f>
        <v>Jan</v>
      </c>
      <c r="C903" s="2" t="str">
        <f>TEXT(tbl_orders[[#This Row],[Order Date]],"yyyy")</f>
        <v>2021</v>
      </c>
      <c r="D903" s="3">
        <v>44223</v>
      </c>
      <c r="E903" s="2" t="s">
        <v>3900</v>
      </c>
      <c r="F903" t="s">
        <v>4305</v>
      </c>
      <c r="G903" s="2">
        <v>1</v>
      </c>
      <c r="H903" s="2" t="str">
        <f>_xlfn.XLOOKUP(E903,'Customer Data'!$A$1:$A$1001,'Customer Data'!$B$1:$B$1001,,0)</f>
        <v>Drake Jevon</v>
      </c>
      <c r="I903" s="2" t="str">
        <f>IF(_xlfn.XLOOKUP(E903,'Customer Data'!$A$1:$A$1001,'Customer Data'!$C$1:$C$1001,,0)=0,"",_xlfn.XLOOKUP(E903,'Customer Data'!$A$1:$A$1001,'Customer Data'!$C$1:$C$1001,,0))</f>
        <v>djevonp1@ibm.com</v>
      </c>
      <c r="J903" s="2" t="str">
        <f>_xlfn.XLOOKUP(E903,'Customer Data'!$A$1:$A$1001,'Customer Data'!$F$1:$F$1001,,0)</f>
        <v>United States</v>
      </c>
      <c r="K903" t="str">
        <f>INDEX('Product Data'!$A$1:$G$49,MATCH('Order Data'!$F903,'Product Data'!$A$1:$A$49,0),MATCH('Order Data'!K$1,'Product Data'!$A$1:$G$1,0))</f>
        <v>Rob</v>
      </c>
      <c r="L903" t="str">
        <f>INDEX('Product Data'!$A$1:$G$49,MATCH('Order Data'!$F903,'Product Data'!$A$1:$A$49,0),MATCH('Order Data'!L$1,'Product Data'!$A$1:$G$1,0))</f>
        <v>L</v>
      </c>
      <c r="M903" s="4">
        <f>INDEX('Product Data'!$A$1:$G$49,MATCH('Order Data'!$F903,'Product Data'!$A$1:$A$49,0),MATCH('Order Data'!M$1,'Product Data'!$A$1:$G$1,0))</f>
        <v>0.2</v>
      </c>
      <c r="N903" s="5">
        <f>INDEX('Product Data'!$A$1:$G$49,MATCH('Order Data'!$F903,'Product Data'!$A$1:$A$49,0),MATCH('Order Data'!N$1,'Product Data'!$A$1:$G$1,0))</f>
        <v>3.5849999999999995</v>
      </c>
      <c r="O903" s="5">
        <f t="shared" si="42"/>
        <v>3.5849999999999995</v>
      </c>
      <c r="P903" t="str">
        <f t="shared" si="43"/>
        <v>Robusta</v>
      </c>
      <c r="Q903" t="str">
        <f t="shared" si="44"/>
        <v>Light</v>
      </c>
      <c r="R903" t="str">
        <f>_xlfn.XLOOKUP(tbl_orders[[#This Row],[Customer ID]],'Customer Data'!$A$1:$A$1001,'Customer Data'!$H$1:$H$1001,,0)</f>
        <v>Yes</v>
      </c>
    </row>
    <row r="904" spans="1:18" x14ac:dyDescent="0.2">
      <c r="A904" s="2" t="s">
        <v>3903</v>
      </c>
      <c r="B904" s="2" t="str">
        <f>TEXT(tbl_orders[[#This Row],[Order Date]],"mmm")</f>
        <v>Jun</v>
      </c>
      <c r="C904" s="2" t="str">
        <f>TEXT(tbl_orders[[#This Row],[Order Date]],"yyyy")</f>
        <v>2019</v>
      </c>
      <c r="D904" s="3">
        <v>43640</v>
      </c>
      <c r="E904" s="2" t="s">
        <v>3904</v>
      </c>
      <c r="F904" t="s">
        <v>4293</v>
      </c>
      <c r="G904" s="2">
        <v>5</v>
      </c>
      <c r="H904" s="2" t="str">
        <f>_xlfn.XLOOKUP(E904,'Customer Data'!$A$1:$A$1001,'Customer Data'!$B$1:$B$1001,,0)</f>
        <v>Hall Ranner</v>
      </c>
      <c r="I904" s="2" t="str">
        <f>IF(_xlfn.XLOOKUP(E904,'Customer Data'!$A$1:$A$1001,'Customer Data'!$C$1:$C$1001,,0)=0,"",_xlfn.XLOOKUP(E904,'Customer Data'!$A$1:$A$1001,'Customer Data'!$C$1:$C$1001,,0))</f>
        <v>hrannerp2@omniture.com</v>
      </c>
      <c r="J904" s="2" t="str">
        <f>_xlfn.XLOOKUP(E904,'Customer Data'!$A$1:$A$1001,'Customer Data'!$F$1:$F$1001,,0)</f>
        <v>United States</v>
      </c>
      <c r="K904" t="str">
        <f>INDEX('Product Data'!$A$1:$G$49,MATCH('Order Data'!$F904,'Product Data'!$A$1:$A$49,0),MATCH('Order Data'!K$1,'Product Data'!$A$1:$G$1,0))</f>
        <v>Exc</v>
      </c>
      <c r="L904" t="str">
        <f>INDEX('Product Data'!$A$1:$G$49,MATCH('Order Data'!$F904,'Product Data'!$A$1:$A$49,0),MATCH('Order Data'!L$1,'Product Data'!$A$1:$G$1,0))</f>
        <v>M</v>
      </c>
      <c r="M904" s="4">
        <f>INDEX('Product Data'!$A$1:$G$49,MATCH('Order Data'!$F904,'Product Data'!$A$1:$A$49,0),MATCH('Order Data'!M$1,'Product Data'!$A$1:$G$1,0))</f>
        <v>2.5</v>
      </c>
      <c r="N904" s="5">
        <f>INDEX('Product Data'!$A$1:$G$49,MATCH('Order Data'!$F904,'Product Data'!$A$1:$A$49,0),MATCH('Order Data'!N$1,'Product Data'!$A$1:$G$1,0))</f>
        <v>31.624999999999996</v>
      </c>
      <c r="O904" s="5">
        <f t="shared" si="42"/>
        <v>158.12499999999997</v>
      </c>
      <c r="P904" t="str">
        <f t="shared" si="43"/>
        <v>Excelsa</v>
      </c>
      <c r="Q904" t="str">
        <f t="shared" si="44"/>
        <v>Medium</v>
      </c>
      <c r="R904" t="str">
        <f>_xlfn.XLOOKUP(tbl_orders[[#This Row],[Customer ID]],'Customer Data'!$A$1:$A$1001,'Customer Data'!$H$1:$H$1001,,0)</f>
        <v>No</v>
      </c>
    </row>
    <row r="905" spans="1:18" x14ac:dyDescent="0.2">
      <c r="A905" s="2" t="s">
        <v>3907</v>
      </c>
      <c r="B905" s="2" t="str">
        <f>TEXT(tbl_orders[[#This Row],[Order Date]],"mmm")</f>
        <v>Mar</v>
      </c>
      <c r="C905" s="2" t="str">
        <f>TEXT(tbl_orders[[#This Row],[Order Date]],"yyyy")</f>
        <v>2020</v>
      </c>
      <c r="D905" s="3">
        <v>43905</v>
      </c>
      <c r="E905" s="2" t="s">
        <v>3908</v>
      </c>
      <c r="F905" t="s">
        <v>4287</v>
      </c>
      <c r="G905" s="2">
        <v>2</v>
      </c>
      <c r="H905" s="2" t="str">
        <f>_xlfn.XLOOKUP(E905,'Customer Data'!$A$1:$A$1001,'Customer Data'!$B$1:$B$1001,,0)</f>
        <v>Berkly Imrie</v>
      </c>
      <c r="I905" s="2" t="str">
        <f>IF(_xlfn.XLOOKUP(E905,'Customer Data'!$A$1:$A$1001,'Customer Data'!$C$1:$C$1001,,0)=0,"",_xlfn.XLOOKUP(E905,'Customer Data'!$A$1:$A$1001,'Customer Data'!$C$1:$C$1001,,0))</f>
        <v>bimriep3@addtoany.com</v>
      </c>
      <c r="J905" s="2" t="str">
        <f>_xlfn.XLOOKUP(E905,'Customer Data'!$A$1:$A$1001,'Customer Data'!$F$1:$F$1001,,0)</f>
        <v>Brazil</v>
      </c>
      <c r="K905" t="str">
        <f>INDEX('Product Data'!$A$1:$G$49,MATCH('Order Data'!$F905,'Product Data'!$A$1:$A$49,0),MATCH('Order Data'!K$1,'Product Data'!$A$1:$G$1,0))</f>
        <v>Lib</v>
      </c>
      <c r="L905" t="str">
        <f>INDEX('Product Data'!$A$1:$G$49,MATCH('Order Data'!$F905,'Product Data'!$A$1:$A$49,0),MATCH('Order Data'!L$1,'Product Data'!$A$1:$G$1,0))</f>
        <v>M</v>
      </c>
      <c r="M905" s="4">
        <f>INDEX('Product Data'!$A$1:$G$49,MATCH('Order Data'!$F905,'Product Data'!$A$1:$A$49,0),MATCH('Order Data'!M$1,'Product Data'!$A$1:$G$1,0))</f>
        <v>0.5</v>
      </c>
      <c r="N905" s="5">
        <f>INDEX('Product Data'!$A$1:$G$49,MATCH('Order Data'!$F905,'Product Data'!$A$1:$A$49,0),MATCH('Order Data'!N$1,'Product Data'!$A$1:$G$1,0))</f>
        <v>8.73</v>
      </c>
      <c r="O905" s="5">
        <f t="shared" si="42"/>
        <v>17.46</v>
      </c>
      <c r="P905" t="str">
        <f t="shared" si="43"/>
        <v>Liberica</v>
      </c>
      <c r="Q905" t="str">
        <f t="shared" si="44"/>
        <v>Medium</v>
      </c>
      <c r="R905" t="str">
        <f>_xlfn.XLOOKUP(tbl_orders[[#This Row],[Customer ID]],'Customer Data'!$A$1:$A$1001,'Customer Data'!$H$1:$H$1001,,0)</f>
        <v>No</v>
      </c>
    </row>
    <row r="906" spans="1:18" x14ac:dyDescent="0.2">
      <c r="A906" s="2" t="s">
        <v>3911</v>
      </c>
      <c r="B906" s="2" t="str">
        <f>TEXT(tbl_orders[[#This Row],[Order Date]],"mmm")</f>
        <v>Sep</v>
      </c>
      <c r="C906" s="2" t="str">
        <f>TEXT(tbl_orders[[#This Row],[Order Date]],"yyyy")</f>
        <v>2021</v>
      </c>
      <c r="D906" s="3">
        <v>44463</v>
      </c>
      <c r="E906" s="2" t="s">
        <v>3912</v>
      </c>
      <c r="F906" t="s">
        <v>4309</v>
      </c>
      <c r="G906" s="2">
        <v>5</v>
      </c>
      <c r="H906" s="2" t="str">
        <f>_xlfn.XLOOKUP(E906,'Customer Data'!$A$1:$A$1001,'Customer Data'!$B$1:$B$1001,,0)</f>
        <v>Dorey Sopper</v>
      </c>
      <c r="I906" s="2" t="str">
        <f>IF(_xlfn.XLOOKUP(E906,'Customer Data'!$A$1:$A$1001,'Customer Data'!$C$1:$C$1001,,0)=0,"",_xlfn.XLOOKUP(E906,'Customer Data'!$A$1:$A$1001,'Customer Data'!$C$1:$C$1001,,0))</f>
        <v>dsopperp4@eventbrite.com</v>
      </c>
      <c r="J906" s="2" t="str">
        <f>_xlfn.XLOOKUP(E906,'Customer Data'!$A$1:$A$1001,'Customer Data'!$F$1:$F$1001,,0)</f>
        <v>United States</v>
      </c>
      <c r="K906" t="str">
        <f>INDEX('Product Data'!$A$1:$G$49,MATCH('Order Data'!$F906,'Product Data'!$A$1:$A$49,0),MATCH('Order Data'!K$1,'Product Data'!$A$1:$G$1,0))</f>
        <v>Ara</v>
      </c>
      <c r="L906" t="str">
        <f>INDEX('Product Data'!$A$1:$G$49,MATCH('Order Data'!$F906,'Product Data'!$A$1:$A$49,0),MATCH('Order Data'!L$1,'Product Data'!$A$1:$G$1,0))</f>
        <v>L</v>
      </c>
      <c r="M906" s="4">
        <f>INDEX('Product Data'!$A$1:$G$49,MATCH('Order Data'!$F906,'Product Data'!$A$1:$A$49,0),MATCH('Order Data'!M$1,'Product Data'!$A$1:$G$1,0))</f>
        <v>2.5</v>
      </c>
      <c r="N906" s="5">
        <f>INDEX('Product Data'!$A$1:$G$49,MATCH('Order Data'!$F906,'Product Data'!$A$1:$A$49,0),MATCH('Order Data'!N$1,'Product Data'!$A$1:$G$1,0))</f>
        <v>29.784999999999997</v>
      </c>
      <c r="O906" s="5">
        <f t="shared" si="42"/>
        <v>148.92499999999998</v>
      </c>
      <c r="P906" t="str">
        <f t="shared" si="43"/>
        <v>Arabica</v>
      </c>
      <c r="Q906" t="str">
        <f t="shared" si="44"/>
        <v>Light</v>
      </c>
      <c r="R906" t="str">
        <f>_xlfn.XLOOKUP(tbl_orders[[#This Row],[Customer ID]],'Customer Data'!$A$1:$A$1001,'Customer Data'!$H$1:$H$1001,,0)</f>
        <v>No</v>
      </c>
    </row>
    <row r="907" spans="1:18" x14ac:dyDescent="0.2">
      <c r="A907" s="2" t="s">
        <v>3915</v>
      </c>
      <c r="B907" s="2" t="str">
        <f>TEXT(tbl_orders[[#This Row],[Order Date]],"mmm")</f>
        <v>Apr</v>
      </c>
      <c r="C907" s="2" t="str">
        <f>TEXT(tbl_orders[[#This Row],[Order Date]],"yyyy")</f>
        <v>2019</v>
      </c>
      <c r="D907" s="3">
        <v>43560</v>
      </c>
      <c r="E907" s="2" t="s">
        <v>3916</v>
      </c>
      <c r="F907" t="s">
        <v>4284</v>
      </c>
      <c r="G907" s="2">
        <v>6</v>
      </c>
      <c r="H907" s="2" t="str">
        <f>_xlfn.XLOOKUP(E907,'Customer Data'!$A$1:$A$1001,'Customer Data'!$B$1:$B$1001,,0)</f>
        <v>Darcy Lochran</v>
      </c>
      <c r="I907" s="2" t="str">
        <f>IF(_xlfn.XLOOKUP(E907,'Customer Data'!$A$1:$A$1001,'Customer Data'!$C$1:$C$1001,,0)=0,"",_xlfn.XLOOKUP(E907,'Customer Data'!$A$1:$A$1001,'Customer Data'!$C$1:$C$1001,,0))</f>
        <v/>
      </c>
      <c r="J907" s="2" t="str">
        <f>_xlfn.XLOOKUP(E907,'Customer Data'!$A$1:$A$1001,'Customer Data'!$F$1:$F$1001,,0)</f>
        <v>United States</v>
      </c>
      <c r="K907" t="str">
        <f>INDEX('Product Data'!$A$1:$G$49,MATCH('Order Data'!$F907,'Product Data'!$A$1:$A$49,0),MATCH('Order Data'!K$1,'Product Data'!$A$1:$G$1,0))</f>
        <v>Ara</v>
      </c>
      <c r="L907" t="str">
        <f>INDEX('Product Data'!$A$1:$G$49,MATCH('Order Data'!$F907,'Product Data'!$A$1:$A$49,0),MATCH('Order Data'!L$1,'Product Data'!$A$1:$G$1,0))</f>
        <v>M</v>
      </c>
      <c r="M907" s="4">
        <f>INDEX('Product Data'!$A$1:$G$49,MATCH('Order Data'!$F907,'Product Data'!$A$1:$A$49,0),MATCH('Order Data'!M$1,'Product Data'!$A$1:$G$1,0))</f>
        <v>0.5</v>
      </c>
      <c r="N907" s="5">
        <f>INDEX('Product Data'!$A$1:$G$49,MATCH('Order Data'!$F907,'Product Data'!$A$1:$A$49,0),MATCH('Order Data'!N$1,'Product Data'!$A$1:$G$1,0))</f>
        <v>6.75</v>
      </c>
      <c r="O907" s="5">
        <f t="shared" si="42"/>
        <v>40.5</v>
      </c>
      <c r="P907" t="str">
        <f t="shared" si="43"/>
        <v>Arabica</v>
      </c>
      <c r="Q907" t="str">
        <f t="shared" si="44"/>
        <v>Medium</v>
      </c>
      <c r="R907" t="str">
        <f>_xlfn.XLOOKUP(tbl_orders[[#This Row],[Customer ID]],'Customer Data'!$A$1:$A$1001,'Customer Data'!$H$1:$H$1001,,0)</f>
        <v>Yes</v>
      </c>
    </row>
    <row r="908" spans="1:18" x14ac:dyDescent="0.2">
      <c r="A908" s="2" t="s">
        <v>3918</v>
      </c>
      <c r="B908" s="2" t="str">
        <f>TEXT(tbl_orders[[#This Row],[Order Date]],"mmm")</f>
        <v>Jan</v>
      </c>
      <c r="C908" s="2" t="str">
        <f>TEXT(tbl_orders[[#This Row],[Order Date]],"yyyy")</f>
        <v>2022</v>
      </c>
      <c r="D908" s="3">
        <v>44588</v>
      </c>
      <c r="E908" s="2" t="s">
        <v>3919</v>
      </c>
      <c r="F908" t="s">
        <v>4284</v>
      </c>
      <c r="G908" s="2">
        <v>2</v>
      </c>
      <c r="H908" s="2" t="str">
        <f>_xlfn.XLOOKUP(E908,'Customer Data'!$A$1:$A$1001,'Customer Data'!$B$1:$B$1001,,0)</f>
        <v>Lauritz Ledgley</v>
      </c>
      <c r="I908" s="2" t="str">
        <f>IF(_xlfn.XLOOKUP(E908,'Customer Data'!$A$1:$A$1001,'Customer Data'!$C$1:$C$1001,,0)=0,"",_xlfn.XLOOKUP(E908,'Customer Data'!$A$1:$A$1001,'Customer Data'!$C$1:$C$1001,,0))</f>
        <v>lledgleyp6@de.vu</v>
      </c>
      <c r="J908" s="2" t="str">
        <f>_xlfn.XLOOKUP(E908,'Customer Data'!$A$1:$A$1001,'Customer Data'!$F$1:$F$1001,,0)</f>
        <v>China</v>
      </c>
      <c r="K908" t="str">
        <f>INDEX('Product Data'!$A$1:$G$49,MATCH('Order Data'!$F908,'Product Data'!$A$1:$A$49,0),MATCH('Order Data'!K$1,'Product Data'!$A$1:$G$1,0))</f>
        <v>Ara</v>
      </c>
      <c r="L908" t="str">
        <f>INDEX('Product Data'!$A$1:$G$49,MATCH('Order Data'!$F908,'Product Data'!$A$1:$A$49,0),MATCH('Order Data'!L$1,'Product Data'!$A$1:$G$1,0))</f>
        <v>M</v>
      </c>
      <c r="M908" s="4">
        <f>INDEX('Product Data'!$A$1:$G$49,MATCH('Order Data'!$F908,'Product Data'!$A$1:$A$49,0),MATCH('Order Data'!M$1,'Product Data'!$A$1:$G$1,0))</f>
        <v>0.5</v>
      </c>
      <c r="N908" s="5">
        <f>INDEX('Product Data'!$A$1:$G$49,MATCH('Order Data'!$F908,'Product Data'!$A$1:$A$49,0),MATCH('Order Data'!N$1,'Product Data'!$A$1:$G$1,0))</f>
        <v>6.75</v>
      </c>
      <c r="O908" s="5">
        <f t="shared" si="42"/>
        <v>13.5</v>
      </c>
      <c r="P908" t="str">
        <f t="shared" si="43"/>
        <v>Arabica</v>
      </c>
      <c r="Q908" t="str">
        <f t="shared" si="44"/>
        <v>Medium</v>
      </c>
      <c r="R908" t="str">
        <f>_xlfn.XLOOKUP(tbl_orders[[#This Row],[Customer ID]],'Customer Data'!$A$1:$A$1001,'Customer Data'!$H$1:$H$1001,,0)</f>
        <v>Yes</v>
      </c>
    </row>
    <row r="909" spans="1:18" x14ac:dyDescent="0.2">
      <c r="A909" s="2" t="s">
        <v>3922</v>
      </c>
      <c r="B909" s="2" t="str">
        <f>TEXT(tbl_orders[[#This Row],[Order Date]],"mmm")</f>
        <v>Sep</v>
      </c>
      <c r="C909" s="2" t="str">
        <f>TEXT(tbl_orders[[#This Row],[Order Date]],"yyyy")</f>
        <v>2021</v>
      </c>
      <c r="D909" s="3">
        <v>44449</v>
      </c>
      <c r="E909" s="2" t="s">
        <v>3923</v>
      </c>
      <c r="F909" t="s">
        <v>4270</v>
      </c>
      <c r="G909" s="2">
        <v>3</v>
      </c>
      <c r="H909" s="2" t="str">
        <f>_xlfn.XLOOKUP(E909,'Customer Data'!$A$1:$A$1001,'Customer Data'!$B$1:$B$1001,,0)</f>
        <v>Tawnya Menary</v>
      </c>
      <c r="I909" s="2" t="str">
        <f>IF(_xlfn.XLOOKUP(E909,'Customer Data'!$A$1:$A$1001,'Customer Data'!$C$1:$C$1001,,0)=0,"",_xlfn.XLOOKUP(E909,'Customer Data'!$A$1:$A$1001,'Customer Data'!$C$1:$C$1001,,0))</f>
        <v>tmenaryp7@phoca.cz</v>
      </c>
      <c r="J909" s="2" t="str">
        <f>_xlfn.XLOOKUP(E909,'Customer Data'!$A$1:$A$1001,'Customer Data'!$F$1:$F$1001,,0)</f>
        <v>Brazil</v>
      </c>
      <c r="K909" t="str">
        <f>INDEX('Product Data'!$A$1:$G$49,MATCH('Order Data'!$F909,'Product Data'!$A$1:$A$49,0),MATCH('Order Data'!K$1,'Product Data'!$A$1:$G$1,0))</f>
        <v>Lib</v>
      </c>
      <c r="L909" t="str">
        <f>INDEX('Product Data'!$A$1:$G$49,MATCH('Order Data'!$F909,'Product Data'!$A$1:$A$49,0),MATCH('Order Data'!L$1,'Product Data'!$A$1:$G$1,0))</f>
        <v>D</v>
      </c>
      <c r="M909" s="4">
        <f>INDEX('Product Data'!$A$1:$G$49,MATCH('Order Data'!$F909,'Product Data'!$A$1:$A$49,0),MATCH('Order Data'!M$1,'Product Data'!$A$1:$G$1,0))</f>
        <v>1</v>
      </c>
      <c r="N909" s="5">
        <f>INDEX('Product Data'!$A$1:$G$49,MATCH('Order Data'!$F909,'Product Data'!$A$1:$A$49,0),MATCH('Order Data'!N$1,'Product Data'!$A$1:$G$1,0))</f>
        <v>12.95</v>
      </c>
      <c r="O909" s="5">
        <f t="shared" si="42"/>
        <v>38.849999999999994</v>
      </c>
      <c r="P909" t="str">
        <f t="shared" si="43"/>
        <v>Liberica</v>
      </c>
      <c r="Q909" t="str">
        <f t="shared" si="44"/>
        <v>Dark</v>
      </c>
      <c r="R909" t="str">
        <f>_xlfn.XLOOKUP(tbl_orders[[#This Row],[Customer ID]],'Customer Data'!$A$1:$A$1001,'Customer Data'!$H$1:$H$1001,,0)</f>
        <v>No</v>
      </c>
    </row>
    <row r="910" spans="1:18" x14ac:dyDescent="0.2">
      <c r="A910" s="2" t="s">
        <v>3926</v>
      </c>
      <c r="B910" s="2" t="str">
        <f>TEXT(tbl_orders[[#This Row],[Order Date]],"mmm")</f>
        <v>Jan</v>
      </c>
      <c r="C910" s="2" t="str">
        <f>TEXT(tbl_orders[[#This Row],[Order Date]],"yyyy")</f>
        <v>2020</v>
      </c>
      <c r="D910" s="3">
        <v>43836</v>
      </c>
      <c r="E910" s="2" t="s">
        <v>3927</v>
      </c>
      <c r="F910" t="s">
        <v>4306</v>
      </c>
      <c r="G910" s="2">
        <v>5</v>
      </c>
      <c r="H910" s="2" t="str">
        <f>_xlfn.XLOOKUP(E910,'Customer Data'!$A$1:$A$1001,'Customer Data'!$B$1:$B$1001,,0)</f>
        <v>Gustaf Ciccotti</v>
      </c>
      <c r="I910" s="2" t="str">
        <f>IF(_xlfn.XLOOKUP(E910,'Customer Data'!$A$1:$A$1001,'Customer Data'!$C$1:$C$1001,,0)=0,"",_xlfn.XLOOKUP(E910,'Customer Data'!$A$1:$A$1001,'Customer Data'!$C$1:$C$1001,,0))</f>
        <v>gciccottip8@so-net.ne.jp</v>
      </c>
      <c r="J910" s="2" t="str">
        <f>_xlfn.XLOOKUP(E910,'Customer Data'!$A$1:$A$1001,'Customer Data'!$F$1:$F$1001,,0)</f>
        <v>United States</v>
      </c>
      <c r="K910" t="str">
        <f>INDEX('Product Data'!$A$1:$G$49,MATCH('Order Data'!$F910,'Product Data'!$A$1:$A$49,0),MATCH('Order Data'!K$1,'Product Data'!$A$1:$G$1,0))</f>
        <v>Rob</v>
      </c>
      <c r="L910" t="str">
        <f>INDEX('Product Data'!$A$1:$G$49,MATCH('Order Data'!$F910,'Product Data'!$A$1:$A$49,0),MATCH('Order Data'!L$1,'Product Data'!$A$1:$G$1,0))</f>
        <v>L</v>
      </c>
      <c r="M910" s="4">
        <f>INDEX('Product Data'!$A$1:$G$49,MATCH('Order Data'!$F910,'Product Data'!$A$1:$A$49,0),MATCH('Order Data'!M$1,'Product Data'!$A$1:$G$1,0))</f>
        <v>1</v>
      </c>
      <c r="N910" s="5">
        <f>INDEX('Product Data'!$A$1:$G$49,MATCH('Order Data'!$F910,'Product Data'!$A$1:$A$49,0),MATCH('Order Data'!N$1,'Product Data'!$A$1:$G$1,0))</f>
        <v>11.95</v>
      </c>
      <c r="O910" s="5">
        <f t="shared" si="42"/>
        <v>59.75</v>
      </c>
      <c r="P910" t="str">
        <f t="shared" si="43"/>
        <v>Robusta</v>
      </c>
      <c r="Q910" t="str">
        <f t="shared" si="44"/>
        <v>Light</v>
      </c>
      <c r="R910" t="str">
        <f>_xlfn.XLOOKUP(tbl_orders[[#This Row],[Customer ID]],'Customer Data'!$A$1:$A$1001,'Customer Data'!$H$1:$H$1001,,0)</f>
        <v>No</v>
      </c>
    </row>
    <row r="911" spans="1:18" x14ac:dyDescent="0.2">
      <c r="A911" s="2" t="s">
        <v>3930</v>
      </c>
      <c r="B911" s="2" t="str">
        <f>TEXT(tbl_orders[[#This Row],[Order Date]],"mmm")</f>
        <v>Mar</v>
      </c>
      <c r="C911" s="2" t="str">
        <f>TEXT(tbl_orders[[#This Row],[Order Date]],"yyyy")</f>
        <v>2022</v>
      </c>
      <c r="D911" s="3">
        <v>44635</v>
      </c>
      <c r="E911" s="2" t="s">
        <v>3931</v>
      </c>
      <c r="F911" t="s">
        <v>4305</v>
      </c>
      <c r="G911" s="2">
        <v>2</v>
      </c>
      <c r="H911" s="2" t="str">
        <f>_xlfn.XLOOKUP(E911,'Customer Data'!$A$1:$A$1001,'Customer Data'!$B$1:$B$1001,,0)</f>
        <v>Bobbe Renner</v>
      </c>
      <c r="I911" s="2" t="str">
        <f>IF(_xlfn.XLOOKUP(E911,'Customer Data'!$A$1:$A$1001,'Customer Data'!$C$1:$C$1001,,0)=0,"",_xlfn.XLOOKUP(E911,'Customer Data'!$A$1:$A$1001,'Customer Data'!$C$1:$C$1001,,0))</f>
        <v/>
      </c>
      <c r="J911" s="2" t="str">
        <f>_xlfn.XLOOKUP(E911,'Customer Data'!$A$1:$A$1001,'Customer Data'!$F$1:$F$1001,,0)</f>
        <v>United States</v>
      </c>
      <c r="K911" t="str">
        <f>INDEX('Product Data'!$A$1:$G$49,MATCH('Order Data'!$F911,'Product Data'!$A$1:$A$49,0),MATCH('Order Data'!K$1,'Product Data'!$A$1:$G$1,0))</f>
        <v>Rob</v>
      </c>
      <c r="L911" t="str">
        <f>INDEX('Product Data'!$A$1:$G$49,MATCH('Order Data'!$F911,'Product Data'!$A$1:$A$49,0),MATCH('Order Data'!L$1,'Product Data'!$A$1:$G$1,0))</f>
        <v>L</v>
      </c>
      <c r="M911" s="4">
        <f>INDEX('Product Data'!$A$1:$G$49,MATCH('Order Data'!$F911,'Product Data'!$A$1:$A$49,0),MATCH('Order Data'!M$1,'Product Data'!$A$1:$G$1,0))</f>
        <v>0.2</v>
      </c>
      <c r="N911" s="5">
        <f>INDEX('Product Data'!$A$1:$G$49,MATCH('Order Data'!$F911,'Product Data'!$A$1:$A$49,0),MATCH('Order Data'!N$1,'Product Data'!$A$1:$G$1,0))</f>
        <v>3.5849999999999995</v>
      </c>
      <c r="O911" s="5">
        <f t="shared" si="42"/>
        <v>7.169999999999999</v>
      </c>
      <c r="P911" t="str">
        <f t="shared" si="43"/>
        <v>Robusta</v>
      </c>
      <c r="Q911" t="str">
        <f t="shared" si="44"/>
        <v>Light</v>
      </c>
      <c r="R911" t="str">
        <f>_xlfn.XLOOKUP(tbl_orders[[#This Row],[Customer ID]],'Customer Data'!$A$1:$A$1001,'Customer Data'!$H$1:$H$1001,,0)</f>
        <v>No</v>
      </c>
    </row>
    <row r="912" spans="1:18" x14ac:dyDescent="0.2">
      <c r="A912" s="2" t="s">
        <v>3933</v>
      </c>
      <c r="B912" s="2" t="str">
        <f>TEXT(tbl_orders[[#This Row],[Order Date]],"mmm")</f>
        <v>Sep</v>
      </c>
      <c r="C912" s="2" t="str">
        <f>TEXT(tbl_orders[[#This Row],[Order Date]],"yyyy")</f>
        <v>2021</v>
      </c>
      <c r="D912" s="3">
        <v>44447</v>
      </c>
      <c r="E912" s="2" t="s">
        <v>3934</v>
      </c>
      <c r="F912" t="s">
        <v>4295</v>
      </c>
      <c r="G912" s="2">
        <v>4</v>
      </c>
      <c r="H912" s="2" t="str">
        <f>_xlfn.XLOOKUP(E912,'Customer Data'!$A$1:$A$1001,'Customer Data'!$B$1:$B$1001,,0)</f>
        <v>Wilton Jallin</v>
      </c>
      <c r="I912" s="2" t="str">
        <f>IF(_xlfn.XLOOKUP(E912,'Customer Data'!$A$1:$A$1001,'Customer Data'!$C$1:$C$1001,,0)=0,"",_xlfn.XLOOKUP(E912,'Customer Data'!$A$1:$A$1001,'Customer Data'!$C$1:$C$1001,,0))</f>
        <v>wjallinpa@pcworld.com</v>
      </c>
      <c r="J912" s="2" t="str">
        <f>_xlfn.XLOOKUP(E912,'Customer Data'!$A$1:$A$1001,'Customer Data'!$F$1:$F$1001,,0)</f>
        <v>China</v>
      </c>
      <c r="K912" t="str">
        <f>INDEX('Product Data'!$A$1:$G$49,MATCH('Order Data'!$F912,'Product Data'!$A$1:$A$49,0),MATCH('Order Data'!K$1,'Product Data'!$A$1:$G$1,0))</f>
        <v>Ara</v>
      </c>
      <c r="L912" t="str">
        <f>INDEX('Product Data'!$A$1:$G$49,MATCH('Order Data'!$F912,'Product Data'!$A$1:$A$49,0),MATCH('Order Data'!L$1,'Product Data'!$A$1:$G$1,0))</f>
        <v>D</v>
      </c>
      <c r="M912" s="4">
        <f>INDEX('Product Data'!$A$1:$G$49,MATCH('Order Data'!$F912,'Product Data'!$A$1:$A$49,0),MATCH('Order Data'!M$1,'Product Data'!$A$1:$G$1,0))</f>
        <v>2.5</v>
      </c>
      <c r="N912" s="5">
        <f>INDEX('Product Data'!$A$1:$G$49,MATCH('Order Data'!$F912,'Product Data'!$A$1:$A$49,0),MATCH('Order Data'!N$1,'Product Data'!$A$1:$G$1,0))</f>
        <v>22.884999999999998</v>
      </c>
      <c r="O912" s="5">
        <f t="shared" si="42"/>
        <v>91.539999999999992</v>
      </c>
      <c r="P912" t="str">
        <f t="shared" si="43"/>
        <v>Arabica</v>
      </c>
      <c r="Q912" t="str">
        <f t="shared" si="44"/>
        <v>Dark</v>
      </c>
      <c r="R912" t="str">
        <f>_xlfn.XLOOKUP(tbl_orders[[#This Row],[Customer ID]],'Customer Data'!$A$1:$A$1001,'Customer Data'!$H$1:$H$1001,,0)</f>
        <v>No</v>
      </c>
    </row>
    <row r="913" spans="1:18" x14ac:dyDescent="0.2">
      <c r="A913" s="2" t="s">
        <v>3937</v>
      </c>
      <c r="B913" s="2" t="str">
        <f>TEXT(tbl_orders[[#This Row],[Order Date]],"mmm")</f>
        <v>Nov</v>
      </c>
      <c r="C913" s="2" t="str">
        <f>TEXT(tbl_orders[[#This Row],[Order Date]],"yyyy")</f>
        <v>2021</v>
      </c>
      <c r="D913" s="3">
        <v>44511</v>
      </c>
      <c r="E913" s="2" t="s">
        <v>3938</v>
      </c>
      <c r="F913" t="s">
        <v>4282</v>
      </c>
      <c r="G913" s="2">
        <v>4</v>
      </c>
      <c r="H913" s="2" t="str">
        <f>_xlfn.XLOOKUP(E913,'Customer Data'!$A$1:$A$1001,'Customer Data'!$B$1:$B$1001,,0)</f>
        <v>Mindy Bogey</v>
      </c>
      <c r="I913" s="2" t="str">
        <f>IF(_xlfn.XLOOKUP(E913,'Customer Data'!$A$1:$A$1001,'Customer Data'!$C$1:$C$1001,,0)=0,"",_xlfn.XLOOKUP(E913,'Customer Data'!$A$1:$A$1001,'Customer Data'!$C$1:$C$1001,,0))</f>
        <v>mbogeypb@thetimes.co.uk</v>
      </c>
      <c r="J913" s="2" t="str">
        <f>_xlfn.XLOOKUP(E913,'Customer Data'!$A$1:$A$1001,'Customer Data'!$F$1:$F$1001,,0)</f>
        <v>United States</v>
      </c>
      <c r="K913" t="str">
        <f>INDEX('Product Data'!$A$1:$G$49,MATCH('Order Data'!$F913,'Product Data'!$A$1:$A$49,0),MATCH('Order Data'!K$1,'Product Data'!$A$1:$G$1,0))</f>
        <v>Ara</v>
      </c>
      <c r="L913" t="str">
        <f>INDEX('Product Data'!$A$1:$G$49,MATCH('Order Data'!$F913,'Product Data'!$A$1:$A$49,0),MATCH('Order Data'!L$1,'Product Data'!$A$1:$G$1,0))</f>
        <v>M</v>
      </c>
      <c r="M913" s="4">
        <f>INDEX('Product Data'!$A$1:$G$49,MATCH('Order Data'!$F913,'Product Data'!$A$1:$A$49,0),MATCH('Order Data'!M$1,'Product Data'!$A$1:$G$1,0))</f>
        <v>1</v>
      </c>
      <c r="N913" s="5">
        <f>INDEX('Product Data'!$A$1:$G$49,MATCH('Order Data'!$F913,'Product Data'!$A$1:$A$49,0),MATCH('Order Data'!N$1,'Product Data'!$A$1:$G$1,0))</f>
        <v>11.25</v>
      </c>
      <c r="O913" s="5">
        <f t="shared" si="42"/>
        <v>45</v>
      </c>
      <c r="P913" t="str">
        <f t="shared" si="43"/>
        <v>Arabica</v>
      </c>
      <c r="Q913" t="str">
        <f t="shared" si="44"/>
        <v>Medium</v>
      </c>
      <c r="R913" t="str">
        <f>_xlfn.XLOOKUP(tbl_orders[[#This Row],[Customer ID]],'Customer Data'!$A$1:$A$1001,'Customer Data'!$H$1:$H$1001,,0)</f>
        <v>Yes</v>
      </c>
    </row>
    <row r="914" spans="1:18" x14ac:dyDescent="0.2">
      <c r="A914" s="2" t="s">
        <v>3941</v>
      </c>
      <c r="B914" s="2" t="str">
        <f>TEXT(tbl_orders[[#This Row],[Order Date]],"mmm")</f>
        <v>Sep</v>
      </c>
      <c r="C914" s="2" t="str">
        <f>TEXT(tbl_orders[[#This Row],[Order Date]],"yyyy")</f>
        <v>2019</v>
      </c>
      <c r="D914" s="3">
        <v>43726</v>
      </c>
      <c r="E914" s="2" t="s">
        <v>3942</v>
      </c>
      <c r="F914" t="s">
        <v>4278</v>
      </c>
      <c r="G914" s="2">
        <v>6</v>
      </c>
      <c r="H914" s="2" t="str">
        <f>_xlfn.XLOOKUP(E914,'Customer Data'!$A$1:$A$1001,'Customer Data'!$B$1:$B$1001,,0)</f>
        <v>Paulie Fonzone</v>
      </c>
      <c r="I914" s="2" t="str">
        <f>IF(_xlfn.XLOOKUP(E914,'Customer Data'!$A$1:$A$1001,'Customer Data'!$C$1:$C$1001,,0)=0,"",_xlfn.XLOOKUP(E914,'Customer Data'!$A$1:$A$1001,'Customer Data'!$C$1:$C$1001,,0))</f>
        <v/>
      </c>
      <c r="J914" s="2" t="str">
        <f>_xlfn.XLOOKUP(E914,'Customer Data'!$A$1:$A$1001,'Customer Data'!$F$1:$F$1001,,0)</f>
        <v>China</v>
      </c>
      <c r="K914" t="str">
        <f>INDEX('Product Data'!$A$1:$G$49,MATCH('Order Data'!$F914,'Product Data'!$A$1:$A$49,0),MATCH('Order Data'!K$1,'Product Data'!$A$1:$G$1,0))</f>
        <v>Rob</v>
      </c>
      <c r="L914" t="str">
        <f>INDEX('Product Data'!$A$1:$G$49,MATCH('Order Data'!$F914,'Product Data'!$A$1:$A$49,0),MATCH('Order Data'!L$1,'Product Data'!$A$1:$G$1,0))</f>
        <v>M</v>
      </c>
      <c r="M914" s="4">
        <f>INDEX('Product Data'!$A$1:$G$49,MATCH('Order Data'!$F914,'Product Data'!$A$1:$A$49,0),MATCH('Order Data'!M$1,'Product Data'!$A$1:$G$1,0))</f>
        <v>2.5</v>
      </c>
      <c r="N914" s="5">
        <f>INDEX('Product Data'!$A$1:$G$49,MATCH('Order Data'!$F914,'Product Data'!$A$1:$A$49,0),MATCH('Order Data'!N$1,'Product Data'!$A$1:$G$1,0))</f>
        <v>22.884999999999998</v>
      </c>
      <c r="O914" s="5">
        <f t="shared" si="42"/>
        <v>137.31</v>
      </c>
      <c r="P914" t="str">
        <f t="shared" si="43"/>
        <v>Robusta</v>
      </c>
      <c r="Q914" t="str">
        <f t="shared" si="44"/>
        <v>Medium</v>
      </c>
      <c r="R914" t="str">
        <f>_xlfn.XLOOKUP(tbl_orders[[#This Row],[Customer ID]],'Customer Data'!$A$1:$A$1001,'Customer Data'!$H$1:$H$1001,,0)</f>
        <v>Yes</v>
      </c>
    </row>
    <row r="915" spans="1:18" x14ac:dyDescent="0.2">
      <c r="A915" s="2" t="s">
        <v>3944</v>
      </c>
      <c r="B915" s="2" t="str">
        <f>TEXT(tbl_orders[[#This Row],[Order Date]],"mmm")</f>
        <v>Jul</v>
      </c>
      <c r="C915" s="2" t="str">
        <f>TEXT(tbl_orders[[#This Row],[Order Date]],"yyyy")</f>
        <v>2021</v>
      </c>
      <c r="D915" s="3">
        <v>44406</v>
      </c>
      <c r="E915" s="2" t="s">
        <v>3945</v>
      </c>
      <c r="F915" t="s">
        <v>4284</v>
      </c>
      <c r="G915" s="2">
        <v>1</v>
      </c>
      <c r="H915" s="2" t="str">
        <f>_xlfn.XLOOKUP(E915,'Customer Data'!$A$1:$A$1001,'Customer Data'!$B$1:$B$1001,,0)</f>
        <v>Merrile Cobbledick</v>
      </c>
      <c r="I915" s="2" t="str">
        <f>IF(_xlfn.XLOOKUP(E915,'Customer Data'!$A$1:$A$1001,'Customer Data'!$C$1:$C$1001,,0)=0,"",_xlfn.XLOOKUP(E915,'Customer Data'!$A$1:$A$1001,'Customer Data'!$C$1:$C$1001,,0))</f>
        <v>mcobbledickpd@ucsd.edu</v>
      </c>
      <c r="J915" s="2" t="str">
        <f>_xlfn.XLOOKUP(E915,'Customer Data'!$A$1:$A$1001,'Customer Data'!$F$1:$F$1001,,0)</f>
        <v>Brazil</v>
      </c>
      <c r="K915" t="str">
        <f>INDEX('Product Data'!$A$1:$G$49,MATCH('Order Data'!$F915,'Product Data'!$A$1:$A$49,0),MATCH('Order Data'!K$1,'Product Data'!$A$1:$G$1,0))</f>
        <v>Ara</v>
      </c>
      <c r="L915" t="str">
        <f>INDEX('Product Data'!$A$1:$G$49,MATCH('Order Data'!$F915,'Product Data'!$A$1:$A$49,0),MATCH('Order Data'!L$1,'Product Data'!$A$1:$G$1,0))</f>
        <v>M</v>
      </c>
      <c r="M915" s="4">
        <f>INDEX('Product Data'!$A$1:$G$49,MATCH('Order Data'!$F915,'Product Data'!$A$1:$A$49,0),MATCH('Order Data'!M$1,'Product Data'!$A$1:$G$1,0))</f>
        <v>0.5</v>
      </c>
      <c r="N915" s="5">
        <f>INDEX('Product Data'!$A$1:$G$49,MATCH('Order Data'!$F915,'Product Data'!$A$1:$A$49,0),MATCH('Order Data'!N$1,'Product Data'!$A$1:$G$1,0))</f>
        <v>6.75</v>
      </c>
      <c r="O915" s="5">
        <f t="shared" si="42"/>
        <v>6.75</v>
      </c>
      <c r="P915" t="str">
        <f t="shared" si="43"/>
        <v>Arabica</v>
      </c>
      <c r="Q915" t="str">
        <f t="shared" si="44"/>
        <v>Medium</v>
      </c>
      <c r="R915" t="str">
        <f>_xlfn.XLOOKUP(tbl_orders[[#This Row],[Customer ID]],'Customer Data'!$A$1:$A$1001,'Customer Data'!$H$1:$H$1001,,0)</f>
        <v>No</v>
      </c>
    </row>
    <row r="916" spans="1:18" x14ac:dyDescent="0.2">
      <c r="A916" s="2" t="s">
        <v>3948</v>
      </c>
      <c r="B916" s="2" t="str">
        <f>TEXT(tbl_orders[[#This Row],[Order Date]],"mmm")</f>
        <v>Mar</v>
      </c>
      <c r="C916" s="2" t="str">
        <f>TEXT(tbl_orders[[#This Row],[Order Date]],"yyyy")</f>
        <v>2022</v>
      </c>
      <c r="D916" s="3">
        <v>44640</v>
      </c>
      <c r="E916" s="2" t="s">
        <v>3949</v>
      </c>
      <c r="F916" t="s">
        <v>4282</v>
      </c>
      <c r="G916" s="2">
        <v>2</v>
      </c>
      <c r="H916" s="2" t="str">
        <f>_xlfn.XLOOKUP(E916,'Customer Data'!$A$1:$A$1001,'Customer Data'!$B$1:$B$1001,,0)</f>
        <v>Antonius Lewry</v>
      </c>
      <c r="I916" s="2" t="str">
        <f>IF(_xlfn.XLOOKUP(E916,'Customer Data'!$A$1:$A$1001,'Customer Data'!$C$1:$C$1001,,0)=0,"",_xlfn.XLOOKUP(E916,'Customer Data'!$A$1:$A$1001,'Customer Data'!$C$1:$C$1001,,0))</f>
        <v>alewrype@whitehouse.gov</v>
      </c>
      <c r="J916" s="2" t="str">
        <f>_xlfn.XLOOKUP(E916,'Customer Data'!$A$1:$A$1001,'Customer Data'!$F$1:$F$1001,,0)</f>
        <v>United States</v>
      </c>
      <c r="K916" t="str">
        <f>INDEX('Product Data'!$A$1:$G$49,MATCH('Order Data'!$F916,'Product Data'!$A$1:$A$49,0),MATCH('Order Data'!K$1,'Product Data'!$A$1:$G$1,0))</f>
        <v>Ara</v>
      </c>
      <c r="L916" t="str">
        <f>INDEX('Product Data'!$A$1:$G$49,MATCH('Order Data'!$F916,'Product Data'!$A$1:$A$49,0),MATCH('Order Data'!L$1,'Product Data'!$A$1:$G$1,0))</f>
        <v>M</v>
      </c>
      <c r="M916" s="4">
        <f>INDEX('Product Data'!$A$1:$G$49,MATCH('Order Data'!$F916,'Product Data'!$A$1:$A$49,0),MATCH('Order Data'!M$1,'Product Data'!$A$1:$G$1,0))</f>
        <v>1</v>
      </c>
      <c r="N916" s="5">
        <f>INDEX('Product Data'!$A$1:$G$49,MATCH('Order Data'!$F916,'Product Data'!$A$1:$A$49,0),MATCH('Order Data'!N$1,'Product Data'!$A$1:$G$1,0))</f>
        <v>11.25</v>
      </c>
      <c r="O916" s="5">
        <f t="shared" si="42"/>
        <v>22.5</v>
      </c>
      <c r="P916" t="str">
        <f t="shared" si="43"/>
        <v>Arabica</v>
      </c>
      <c r="Q916" t="str">
        <f t="shared" si="44"/>
        <v>Medium</v>
      </c>
      <c r="R916" t="str">
        <f>_xlfn.XLOOKUP(tbl_orders[[#This Row],[Customer ID]],'Customer Data'!$A$1:$A$1001,'Customer Data'!$H$1:$H$1001,,0)</f>
        <v>No</v>
      </c>
    </row>
    <row r="917" spans="1:18" x14ac:dyDescent="0.2">
      <c r="A917" s="2" t="s">
        <v>3952</v>
      </c>
      <c r="B917" s="2" t="str">
        <f>TEXT(tbl_orders[[#This Row],[Order Date]],"mmm")</f>
        <v>May</v>
      </c>
      <c r="C917" s="2" t="str">
        <f>TEXT(tbl_orders[[#This Row],[Order Date]],"yyyy")</f>
        <v>2020</v>
      </c>
      <c r="D917" s="3">
        <v>43955</v>
      </c>
      <c r="E917" s="2" t="s">
        <v>3953</v>
      </c>
      <c r="F917" t="s">
        <v>4312</v>
      </c>
      <c r="G917" s="2">
        <v>3</v>
      </c>
      <c r="H917" s="2" t="str">
        <f>_xlfn.XLOOKUP(E917,'Customer Data'!$A$1:$A$1001,'Customer Data'!$B$1:$B$1001,,0)</f>
        <v>Isis Hessel</v>
      </c>
      <c r="I917" s="2" t="str">
        <f>IF(_xlfn.XLOOKUP(E917,'Customer Data'!$A$1:$A$1001,'Customer Data'!$C$1:$C$1001,,0)=0,"",_xlfn.XLOOKUP(E917,'Customer Data'!$A$1:$A$1001,'Customer Data'!$C$1:$C$1001,,0))</f>
        <v>ihesselpf@ox.ac.uk</v>
      </c>
      <c r="J917" s="2" t="str">
        <f>_xlfn.XLOOKUP(E917,'Customer Data'!$A$1:$A$1001,'Customer Data'!$F$1:$F$1001,,0)</f>
        <v>Brazil</v>
      </c>
      <c r="K917" t="str">
        <f>INDEX('Product Data'!$A$1:$G$49,MATCH('Order Data'!$F917,'Product Data'!$A$1:$A$49,0),MATCH('Order Data'!K$1,'Product Data'!$A$1:$G$1,0))</f>
        <v>Exc</v>
      </c>
      <c r="L917" t="str">
        <f>INDEX('Product Data'!$A$1:$G$49,MATCH('Order Data'!$F917,'Product Data'!$A$1:$A$49,0),MATCH('Order Data'!L$1,'Product Data'!$A$1:$G$1,0))</f>
        <v>D</v>
      </c>
      <c r="M917" s="4">
        <f>INDEX('Product Data'!$A$1:$G$49,MATCH('Order Data'!$F917,'Product Data'!$A$1:$A$49,0),MATCH('Order Data'!M$1,'Product Data'!$A$1:$G$1,0))</f>
        <v>2.5</v>
      </c>
      <c r="N917" s="5">
        <f>INDEX('Product Data'!$A$1:$G$49,MATCH('Order Data'!$F917,'Product Data'!$A$1:$A$49,0),MATCH('Order Data'!N$1,'Product Data'!$A$1:$G$1,0))</f>
        <v>27.945</v>
      </c>
      <c r="O917" s="5">
        <f t="shared" si="42"/>
        <v>83.835000000000008</v>
      </c>
      <c r="P917" t="str">
        <f t="shared" si="43"/>
        <v>Excelsa</v>
      </c>
      <c r="Q917" t="str">
        <f t="shared" si="44"/>
        <v>Dark</v>
      </c>
      <c r="R917" t="str">
        <f>_xlfn.XLOOKUP(tbl_orders[[#This Row],[Customer ID]],'Customer Data'!$A$1:$A$1001,'Customer Data'!$H$1:$H$1001,,0)</f>
        <v>Yes</v>
      </c>
    </row>
    <row r="918" spans="1:18" x14ac:dyDescent="0.2">
      <c r="A918" s="2" t="s">
        <v>3956</v>
      </c>
      <c r="B918" s="2" t="str">
        <f>TEXT(tbl_orders[[#This Row],[Order Date]],"mmm")</f>
        <v>Apr</v>
      </c>
      <c r="C918" s="2" t="str">
        <f>TEXT(tbl_orders[[#This Row],[Order Date]],"yyyy")</f>
        <v>2021</v>
      </c>
      <c r="D918" s="3">
        <v>44291</v>
      </c>
      <c r="E918" s="2" t="s">
        <v>3957</v>
      </c>
      <c r="F918" t="s">
        <v>4280</v>
      </c>
      <c r="G918" s="2">
        <v>1</v>
      </c>
      <c r="H918" s="2" t="str">
        <f>_xlfn.XLOOKUP(E918,'Customer Data'!$A$1:$A$1001,'Customer Data'!$B$1:$B$1001,,0)</f>
        <v>Harland Trematick</v>
      </c>
      <c r="I918" s="2" t="str">
        <f>IF(_xlfn.XLOOKUP(E918,'Customer Data'!$A$1:$A$1001,'Customer Data'!$C$1:$C$1001,,0)=0,"",_xlfn.XLOOKUP(E918,'Customer Data'!$A$1:$A$1001,'Customer Data'!$C$1:$C$1001,,0))</f>
        <v/>
      </c>
      <c r="J918" s="2" t="str">
        <f>_xlfn.XLOOKUP(E918,'Customer Data'!$A$1:$A$1001,'Customer Data'!$F$1:$F$1001,,0)</f>
        <v>Brazil</v>
      </c>
      <c r="K918" t="str">
        <f>INDEX('Product Data'!$A$1:$G$49,MATCH('Order Data'!$F918,'Product Data'!$A$1:$A$49,0),MATCH('Order Data'!K$1,'Product Data'!$A$1:$G$1,0))</f>
        <v>Exc</v>
      </c>
      <c r="L918" t="str">
        <f>INDEX('Product Data'!$A$1:$G$49,MATCH('Order Data'!$F918,'Product Data'!$A$1:$A$49,0),MATCH('Order Data'!L$1,'Product Data'!$A$1:$G$1,0))</f>
        <v>D</v>
      </c>
      <c r="M918" s="4">
        <f>INDEX('Product Data'!$A$1:$G$49,MATCH('Order Data'!$F918,'Product Data'!$A$1:$A$49,0),MATCH('Order Data'!M$1,'Product Data'!$A$1:$G$1,0))</f>
        <v>0.2</v>
      </c>
      <c r="N918" s="5">
        <f>INDEX('Product Data'!$A$1:$G$49,MATCH('Order Data'!$F918,'Product Data'!$A$1:$A$49,0),MATCH('Order Data'!N$1,'Product Data'!$A$1:$G$1,0))</f>
        <v>3.645</v>
      </c>
      <c r="O918" s="5">
        <f t="shared" si="42"/>
        <v>3.645</v>
      </c>
      <c r="P918" t="str">
        <f t="shared" si="43"/>
        <v>Excelsa</v>
      </c>
      <c r="Q918" t="str">
        <f t="shared" si="44"/>
        <v>Dark</v>
      </c>
      <c r="R918" t="str">
        <f>_xlfn.XLOOKUP(tbl_orders[[#This Row],[Customer ID]],'Customer Data'!$A$1:$A$1001,'Customer Data'!$H$1:$H$1001,,0)</f>
        <v>Yes</v>
      </c>
    </row>
    <row r="919" spans="1:18" x14ac:dyDescent="0.2">
      <c r="A919" s="2" t="s">
        <v>3959</v>
      </c>
      <c r="B919" s="2" t="str">
        <f>TEXT(tbl_orders[[#This Row],[Order Date]],"mmm")</f>
        <v>Jan</v>
      </c>
      <c r="C919" s="2" t="str">
        <f>TEXT(tbl_orders[[#This Row],[Order Date]],"yyyy")</f>
        <v>2022</v>
      </c>
      <c r="D919" s="3">
        <v>44573</v>
      </c>
      <c r="E919" s="2" t="s">
        <v>3960</v>
      </c>
      <c r="F919" t="s">
        <v>4284</v>
      </c>
      <c r="G919" s="2">
        <v>2</v>
      </c>
      <c r="H919" s="2" t="str">
        <f>_xlfn.XLOOKUP(E919,'Customer Data'!$A$1:$A$1001,'Customer Data'!$B$1:$B$1001,,0)</f>
        <v>Chloris Sorrell</v>
      </c>
      <c r="I919" s="2" t="str">
        <f>IF(_xlfn.XLOOKUP(E919,'Customer Data'!$A$1:$A$1001,'Customer Data'!$C$1:$C$1001,,0)=0,"",_xlfn.XLOOKUP(E919,'Customer Data'!$A$1:$A$1001,'Customer Data'!$C$1:$C$1001,,0))</f>
        <v>csorrellph@amazon.com</v>
      </c>
      <c r="J919" s="2" t="str">
        <f>_xlfn.XLOOKUP(E919,'Customer Data'!$A$1:$A$1001,'Customer Data'!$F$1:$F$1001,,0)</f>
        <v>China</v>
      </c>
      <c r="K919" t="str">
        <f>INDEX('Product Data'!$A$1:$G$49,MATCH('Order Data'!$F919,'Product Data'!$A$1:$A$49,0),MATCH('Order Data'!K$1,'Product Data'!$A$1:$G$1,0))</f>
        <v>Ara</v>
      </c>
      <c r="L919" t="str">
        <f>INDEX('Product Data'!$A$1:$G$49,MATCH('Order Data'!$F919,'Product Data'!$A$1:$A$49,0),MATCH('Order Data'!L$1,'Product Data'!$A$1:$G$1,0))</f>
        <v>M</v>
      </c>
      <c r="M919" s="4">
        <f>INDEX('Product Data'!$A$1:$G$49,MATCH('Order Data'!$F919,'Product Data'!$A$1:$A$49,0),MATCH('Order Data'!M$1,'Product Data'!$A$1:$G$1,0))</f>
        <v>0.5</v>
      </c>
      <c r="N919" s="5">
        <f>INDEX('Product Data'!$A$1:$G$49,MATCH('Order Data'!$F919,'Product Data'!$A$1:$A$49,0),MATCH('Order Data'!N$1,'Product Data'!$A$1:$G$1,0))</f>
        <v>6.75</v>
      </c>
      <c r="O919" s="5">
        <f t="shared" si="42"/>
        <v>13.5</v>
      </c>
      <c r="P919" t="str">
        <f t="shared" si="43"/>
        <v>Arabica</v>
      </c>
      <c r="Q919" t="str">
        <f t="shared" si="44"/>
        <v>Medium</v>
      </c>
      <c r="R919" t="str">
        <f>_xlfn.XLOOKUP(tbl_orders[[#This Row],[Customer ID]],'Customer Data'!$A$1:$A$1001,'Customer Data'!$H$1:$H$1001,,0)</f>
        <v>No</v>
      </c>
    </row>
    <row r="920" spans="1:18" x14ac:dyDescent="0.2">
      <c r="A920" s="2" t="s">
        <v>3959</v>
      </c>
      <c r="B920" s="2" t="str">
        <f>TEXT(tbl_orders[[#This Row],[Order Date]],"mmm")</f>
        <v>Jan</v>
      </c>
      <c r="C920" s="2" t="str">
        <f>TEXT(tbl_orders[[#This Row],[Order Date]],"yyyy")</f>
        <v>2022</v>
      </c>
      <c r="D920" s="3">
        <v>44573</v>
      </c>
      <c r="E920" s="2" t="s">
        <v>3960</v>
      </c>
      <c r="F920" t="s">
        <v>4271</v>
      </c>
      <c r="G920" s="2">
        <v>2</v>
      </c>
      <c r="H920" s="2" t="str">
        <f>_xlfn.XLOOKUP(E920,'Customer Data'!$A$1:$A$1001,'Customer Data'!$B$1:$B$1001,,0)</f>
        <v>Chloris Sorrell</v>
      </c>
      <c r="I920" s="2" t="str">
        <f>IF(_xlfn.XLOOKUP(E920,'Customer Data'!$A$1:$A$1001,'Customer Data'!$C$1:$C$1001,,0)=0,"",_xlfn.XLOOKUP(E920,'Customer Data'!$A$1:$A$1001,'Customer Data'!$C$1:$C$1001,,0))</f>
        <v>csorrellph@amazon.com</v>
      </c>
      <c r="J920" s="2" t="str">
        <f>_xlfn.XLOOKUP(E920,'Customer Data'!$A$1:$A$1001,'Customer Data'!$F$1:$F$1001,,0)</f>
        <v>China</v>
      </c>
      <c r="K920" t="str">
        <f>INDEX('Product Data'!$A$1:$G$49,MATCH('Order Data'!$F920,'Product Data'!$A$1:$A$49,0),MATCH('Order Data'!K$1,'Product Data'!$A$1:$G$1,0))</f>
        <v>Exc</v>
      </c>
      <c r="L920" t="str">
        <f>INDEX('Product Data'!$A$1:$G$49,MATCH('Order Data'!$F920,'Product Data'!$A$1:$A$49,0),MATCH('Order Data'!L$1,'Product Data'!$A$1:$G$1,0))</f>
        <v>D</v>
      </c>
      <c r="M920" s="4">
        <f>INDEX('Product Data'!$A$1:$G$49,MATCH('Order Data'!$F920,'Product Data'!$A$1:$A$49,0),MATCH('Order Data'!M$1,'Product Data'!$A$1:$G$1,0))</f>
        <v>0.5</v>
      </c>
      <c r="N920" s="5">
        <f>INDEX('Product Data'!$A$1:$G$49,MATCH('Order Data'!$F920,'Product Data'!$A$1:$A$49,0),MATCH('Order Data'!N$1,'Product Data'!$A$1:$G$1,0))</f>
        <v>7.29</v>
      </c>
      <c r="O920" s="5">
        <f t="shared" si="42"/>
        <v>14.58</v>
      </c>
      <c r="P920" t="str">
        <f t="shared" si="43"/>
        <v>Excelsa</v>
      </c>
      <c r="Q920" t="str">
        <f t="shared" si="44"/>
        <v>Dark</v>
      </c>
      <c r="R920" t="str">
        <f>_xlfn.XLOOKUP(tbl_orders[[#This Row],[Customer ID]],'Customer Data'!$A$1:$A$1001,'Customer Data'!$H$1:$H$1001,,0)</f>
        <v>No</v>
      </c>
    </row>
    <row r="921" spans="1:18" x14ac:dyDescent="0.2">
      <c r="A921" s="2" t="s">
        <v>3966</v>
      </c>
      <c r="B921" s="2" t="str">
        <f>TEXT(tbl_orders[[#This Row],[Order Date]],"mmm")</f>
        <v>Dec</v>
      </c>
      <c r="C921" s="2" t="str">
        <f>TEXT(tbl_orders[[#This Row],[Order Date]],"yyyy")</f>
        <v>2020</v>
      </c>
      <c r="D921" s="3">
        <v>44181</v>
      </c>
      <c r="E921" s="2" t="s">
        <v>3967</v>
      </c>
      <c r="F921" t="s">
        <v>4290</v>
      </c>
      <c r="G921" s="2">
        <v>5</v>
      </c>
      <c r="H921" s="2" t="str">
        <f>_xlfn.XLOOKUP(E921,'Customer Data'!$A$1:$A$1001,'Customer Data'!$B$1:$B$1001,,0)</f>
        <v>Quintina Heavyside</v>
      </c>
      <c r="I921" s="2" t="str">
        <f>IF(_xlfn.XLOOKUP(E921,'Customer Data'!$A$1:$A$1001,'Customer Data'!$C$1:$C$1001,,0)=0,"",_xlfn.XLOOKUP(E921,'Customer Data'!$A$1:$A$1001,'Customer Data'!$C$1:$C$1001,,0))</f>
        <v>qheavysidepj@unc.edu</v>
      </c>
      <c r="J921" s="2" t="str">
        <f>_xlfn.XLOOKUP(E921,'Customer Data'!$A$1:$A$1001,'Customer Data'!$F$1:$F$1001,,0)</f>
        <v>China</v>
      </c>
      <c r="K921" t="str">
        <f>INDEX('Product Data'!$A$1:$G$49,MATCH('Order Data'!$F921,'Product Data'!$A$1:$A$49,0),MATCH('Order Data'!K$1,'Product Data'!$A$1:$G$1,0))</f>
        <v>Rob</v>
      </c>
      <c r="L921" t="str">
        <f>INDEX('Product Data'!$A$1:$G$49,MATCH('Order Data'!$F921,'Product Data'!$A$1:$A$49,0),MATCH('Order Data'!L$1,'Product Data'!$A$1:$G$1,0))</f>
        <v>D</v>
      </c>
      <c r="M921" s="4">
        <f>INDEX('Product Data'!$A$1:$G$49,MATCH('Order Data'!$F921,'Product Data'!$A$1:$A$49,0),MATCH('Order Data'!M$1,'Product Data'!$A$1:$G$1,0))</f>
        <v>0.2</v>
      </c>
      <c r="N921" s="5">
        <f>INDEX('Product Data'!$A$1:$G$49,MATCH('Order Data'!$F921,'Product Data'!$A$1:$A$49,0),MATCH('Order Data'!N$1,'Product Data'!$A$1:$G$1,0))</f>
        <v>2.6849999999999996</v>
      </c>
      <c r="O921" s="5">
        <f t="shared" si="42"/>
        <v>13.424999999999997</v>
      </c>
      <c r="P921" t="str">
        <f t="shared" si="43"/>
        <v>Robusta</v>
      </c>
      <c r="Q921" t="str">
        <f t="shared" si="44"/>
        <v>Dark</v>
      </c>
      <c r="R921" t="str">
        <f>_xlfn.XLOOKUP(tbl_orders[[#This Row],[Customer ID]],'Customer Data'!$A$1:$A$1001,'Customer Data'!$H$1:$H$1001,,0)</f>
        <v>Yes</v>
      </c>
    </row>
    <row r="922" spans="1:18" x14ac:dyDescent="0.2">
      <c r="A922" s="2" t="s">
        <v>3970</v>
      </c>
      <c r="B922" s="2" t="str">
        <f>TEXT(tbl_orders[[#This Row],[Order Date]],"mmm")</f>
        <v>May</v>
      </c>
      <c r="C922" s="2" t="str">
        <f>TEXT(tbl_orders[[#This Row],[Order Date]],"yyyy")</f>
        <v>2022</v>
      </c>
      <c r="D922" s="3">
        <v>44711</v>
      </c>
      <c r="E922" s="2" t="s">
        <v>3971</v>
      </c>
      <c r="F922" t="s">
        <v>4276</v>
      </c>
      <c r="G922" s="2">
        <v>2</v>
      </c>
      <c r="H922" s="2" t="str">
        <f>_xlfn.XLOOKUP(E922,'Customer Data'!$A$1:$A$1001,'Customer Data'!$B$1:$B$1001,,0)</f>
        <v>Hadley Reuven</v>
      </c>
      <c r="I922" s="2" t="str">
        <f>IF(_xlfn.XLOOKUP(E922,'Customer Data'!$A$1:$A$1001,'Customer Data'!$C$1:$C$1001,,0)=0,"",_xlfn.XLOOKUP(E922,'Customer Data'!$A$1:$A$1001,'Customer Data'!$C$1:$C$1001,,0))</f>
        <v>hreuvenpk@whitehouse.gov</v>
      </c>
      <c r="J922" s="2" t="str">
        <f>_xlfn.XLOOKUP(E922,'Customer Data'!$A$1:$A$1001,'Customer Data'!$F$1:$F$1001,,0)</f>
        <v>Brazil</v>
      </c>
      <c r="K922" t="str">
        <f>INDEX('Product Data'!$A$1:$G$49,MATCH('Order Data'!$F922,'Product Data'!$A$1:$A$49,0),MATCH('Order Data'!K$1,'Product Data'!$A$1:$G$1,0))</f>
        <v>Rob</v>
      </c>
      <c r="L922" t="str">
        <f>INDEX('Product Data'!$A$1:$G$49,MATCH('Order Data'!$F922,'Product Data'!$A$1:$A$49,0),MATCH('Order Data'!L$1,'Product Data'!$A$1:$G$1,0))</f>
        <v>D</v>
      </c>
      <c r="M922" s="4">
        <f>INDEX('Product Data'!$A$1:$G$49,MATCH('Order Data'!$F922,'Product Data'!$A$1:$A$49,0),MATCH('Order Data'!M$1,'Product Data'!$A$1:$G$1,0))</f>
        <v>2.5</v>
      </c>
      <c r="N922" s="5">
        <f>INDEX('Product Data'!$A$1:$G$49,MATCH('Order Data'!$F922,'Product Data'!$A$1:$A$49,0),MATCH('Order Data'!N$1,'Product Data'!$A$1:$G$1,0))</f>
        <v>20.584999999999997</v>
      </c>
      <c r="O922" s="5">
        <f t="shared" si="42"/>
        <v>41.169999999999995</v>
      </c>
      <c r="P922" t="str">
        <f t="shared" si="43"/>
        <v>Robusta</v>
      </c>
      <c r="Q922" t="str">
        <f t="shared" si="44"/>
        <v>Dark</v>
      </c>
      <c r="R922" t="str">
        <f>_xlfn.XLOOKUP(tbl_orders[[#This Row],[Customer ID]],'Customer Data'!$A$1:$A$1001,'Customer Data'!$H$1:$H$1001,,0)</f>
        <v>No</v>
      </c>
    </row>
    <row r="923" spans="1:18" x14ac:dyDescent="0.2">
      <c r="A923" s="2" t="s">
        <v>3974</v>
      </c>
      <c r="B923" s="2" t="str">
        <f>TEXT(tbl_orders[[#This Row],[Order Date]],"mmm")</f>
        <v>Nov</v>
      </c>
      <c r="C923" s="2" t="str">
        <f>TEXT(tbl_orders[[#This Row],[Order Date]],"yyyy")</f>
        <v>2021</v>
      </c>
      <c r="D923" s="3">
        <v>44509</v>
      </c>
      <c r="E923" s="2" t="s">
        <v>3975</v>
      </c>
      <c r="F923" t="s">
        <v>4277</v>
      </c>
      <c r="G923" s="2">
        <v>2</v>
      </c>
      <c r="H923" s="2" t="str">
        <f>_xlfn.XLOOKUP(E923,'Customer Data'!$A$1:$A$1001,'Customer Data'!$B$1:$B$1001,,0)</f>
        <v>Mitch Attwool</v>
      </c>
      <c r="I923" s="2" t="str">
        <f>IF(_xlfn.XLOOKUP(E923,'Customer Data'!$A$1:$A$1001,'Customer Data'!$C$1:$C$1001,,0)=0,"",_xlfn.XLOOKUP(E923,'Customer Data'!$A$1:$A$1001,'Customer Data'!$C$1:$C$1001,,0))</f>
        <v>mattwoolpl@nba.com</v>
      </c>
      <c r="J923" s="2" t="str">
        <f>_xlfn.XLOOKUP(E923,'Customer Data'!$A$1:$A$1001,'Customer Data'!$F$1:$F$1001,,0)</f>
        <v>China</v>
      </c>
      <c r="K923" t="str">
        <f>INDEX('Product Data'!$A$1:$G$49,MATCH('Order Data'!$F923,'Product Data'!$A$1:$A$49,0),MATCH('Order Data'!K$1,'Product Data'!$A$1:$G$1,0))</f>
        <v>Lib</v>
      </c>
      <c r="L923" t="str">
        <f>INDEX('Product Data'!$A$1:$G$49,MATCH('Order Data'!$F923,'Product Data'!$A$1:$A$49,0),MATCH('Order Data'!L$1,'Product Data'!$A$1:$G$1,0))</f>
        <v>D</v>
      </c>
      <c r="M923" s="4">
        <f>INDEX('Product Data'!$A$1:$G$49,MATCH('Order Data'!$F923,'Product Data'!$A$1:$A$49,0),MATCH('Order Data'!M$1,'Product Data'!$A$1:$G$1,0))</f>
        <v>0.2</v>
      </c>
      <c r="N923" s="5">
        <f>INDEX('Product Data'!$A$1:$G$49,MATCH('Order Data'!$F923,'Product Data'!$A$1:$A$49,0),MATCH('Order Data'!N$1,'Product Data'!$A$1:$G$1,0))</f>
        <v>3.8849999999999998</v>
      </c>
      <c r="O923" s="5">
        <f t="shared" si="42"/>
        <v>7.77</v>
      </c>
      <c r="P923" t="str">
        <f t="shared" si="43"/>
        <v>Liberica</v>
      </c>
      <c r="Q923" t="str">
        <f t="shared" si="44"/>
        <v>Dark</v>
      </c>
      <c r="R923" t="str">
        <f>_xlfn.XLOOKUP(tbl_orders[[#This Row],[Customer ID]],'Customer Data'!$A$1:$A$1001,'Customer Data'!$H$1:$H$1001,,0)</f>
        <v>No</v>
      </c>
    </row>
    <row r="924" spans="1:18" x14ac:dyDescent="0.2">
      <c r="A924" s="2" t="s">
        <v>3978</v>
      </c>
      <c r="B924" s="2" t="str">
        <f>TEXT(tbl_orders[[#This Row],[Order Date]],"mmm")</f>
        <v>Apr</v>
      </c>
      <c r="C924" s="2" t="str">
        <f>TEXT(tbl_orders[[#This Row],[Order Date]],"yyyy")</f>
        <v>2022</v>
      </c>
      <c r="D924" s="3">
        <v>44659</v>
      </c>
      <c r="E924" s="2" t="s">
        <v>3979</v>
      </c>
      <c r="F924" t="s">
        <v>4282</v>
      </c>
      <c r="G924" s="2">
        <v>2</v>
      </c>
      <c r="H924" s="2" t="str">
        <f>_xlfn.XLOOKUP(E924,'Customer Data'!$A$1:$A$1001,'Customer Data'!$B$1:$B$1001,,0)</f>
        <v>Charin Maplethorp</v>
      </c>
      <c r="I924" s="2" t="str">
        <f>IF(_xlfn.XLOOKUP(E924,'Customer Data'!$A$1:$A$1001,'Customer Data'!$C$1:$C$1001,,0)=0,"",_xlfn.XLOOKUP(E924,'Customer Data'!$A$1:$A$1001,'Customer Data'!$C$1:$C$1001,,0))</f>
        <v/>
      </c>
      <c r="J924" s="2" t="str">
        <f>_xlfn.XLOOKUP(E924,'Customer Data'!$A$1:$A$1001,'Customer Data'!$F$1:$F$1001,,0)</f>
        <v>China</v>
      </c>
      <c r="K924" t="str">
        <f>INDEX('Product Data'!$A$1:$G$49,MATCH('Order Data'!$F924,'Product Data'!$A$1:$A$49,0),MATCH('Order Data'!K$1,'Product Data'!$A$1:$G$1,0))</f>
        <v>Ara</v>
      </c>
      <c r="L924" t="str">
        <f>INDEX('Product Data'!$A$1:$G$49,MATCH('Order Data'!$F924,'Product Data'!$A$1:$A$49,0),MATCH('Order Data'!L$1,'Product Data'!$A$1:$G$1,0))</f>
        <v>M</v>
      </c>
      <c r="M924" s="4">
        <f>INDEX('Product Data'!$A$1:$G$49,MATCH('Order Data'!$F924,'Product Data'!$A$1:$A$49,0),MATCH('Order Data'!M$1,'Product Data'!$A$1:$G$1,0))</f>
        <v>1</v>
      </c>
      <c r="N924" s="5">
        <f>INDEX('Product Data'!$A$1:$G$49,MATCH('Order Data'!$F924,'Product Data'!$A$1:$A$49,0),MATCH('Order Data'!N$1,'Product Data'!$A$1:$G$1,0))</f>
        <v>11.25</v>
      </c>
      <c r="O924" s="5">
        <f t="shared" si="42"/>
        <v>22.5</v>
      </c>
      <c r="P924" t="str">
        <f t="shared" si="43"/>
        <v>Arabica</v>
      </c>
      <c r="Q924" t="str">
        <f t="shared" si="44"/>
        <v>Medium</v>
      </c>
      <c r="R924" t="str">
        <f>_xlfn.XLOOKUP(tbl_orders[[#This Row],[Customer ID]],'Customer Data'!$A$1:$A$1001,'Customer Data'!$H$1:$H$1001,,0)</f>
        <v>Yes</v>
      </c>
    </row>
    <row r="925" spans="1:18" x14ac:dyDescent="0.2">
      <c r="A925" s="2" t="s">
        <v>3981</v>
      </c>
      <c r="B925" s="2" t="str">
        <f>TEXT(tbl_orders[[#This Row],[Order Date]],"mmm")</f>
        <v>Oct</v>
      </c>
      <c r="C925" s="2" t="str">
        <f>TEXT(tbl_orders[[#This Row],[Order Date]],"yyyy")</f>
        <v>2019</v>
      </c>
      <c r="D925" s="3">
        <v>43746</v>
      </c>
      <c r="E925" s="2" t="s">
        <v>3982</v>
      </c>
      <c r="F925" t="s">
        <v>4312</v>
      </c>
      <c r="G925" s="2">
        <v>1</v>
      </c>
      <c r="H925" s="2" t="str">
        <f>_xlfn.XLOOKUP(E925,'Customer Data'!$A$1:$A$1001,'Customer Data'!$B$1:$B$1001,,0)</f>
        <v>Goldie Wynes</v>
      </c>
      <c r="I925" s="2" t="str">
        <f>IF(_xlfn.XLOOKUP(E925,'Customer Data'!$A$1:$A$1001,'Customer Data'!$C$1:$C$1001,,0)=0,"",_xlfn.XLOOKUP(E925,'Customer Data'!$A$1:$A$1001,'Customer Data'!$C$1:$C$1001,,0))</f>
        <v>gwynespn@dagondesign.com</v>
      </c>
      <c r="J925" s="2" t="str">
        <f>_xlfn.XLOOKUP(E925,'Customer Data'!$A$1:$A$1001,'Customer Data'!$F$1:$F$1001,,0)</f>
        <v>United States</v>
      </c>
      <c r="K925" t="str">
        <f>INDEX('Product Data'!$A$1:$G$49,MATCH('Order Data'!$F925,'Product Data'!$A$1:$A$49,0),MATCH('Order Data'!K$1,'Product Data'!$A$1:$G$1,0))</f>
        <v>Exc</v>
      </c>
      <c r="L925" t="str">
        <f>INDEX('Product Data'!$A$1:$G$49,MATCH('Order Data'!$F925,'Product Data'!$A$1:$A$49,0),MATCH('Order Data'!L$1,'Product Data'!$A$1:$G$1,0))</f>
        <v>D</v>
      </c>
      <c r="M925" s="4">
        <f>INDEX('Product Data'!$A$1:$G$49,MATCH('Order Data'!$F925,'Product Data'!$A$1:$A$49,0),MATCH('Order Data'!M$1,'Product Data'!$A$1:$G$1,0))</f>
        <v>2.5</v>
      </c>
      <c r="N925" s="5">
        <f>INDEX('Product Data'!$A$1:$G$49,MATCH('Order Data'!$F925,'Product Data'!$A$1:$A$49,0),MATCH('Order Data'!N$1,'Product Data'!$A$1:$G$1,0))</f>
        <v>27.945</v>
      </c>
      <c r="O925" s="5">
        <f t="shared" si="42"/>
        <v>27.945</v>
      </c>
      <c r="P925" t="str">
        <f t="shared" si="43"/>
        <v>Excelsa</v>
      </c>
      <c r="Q925" t="str">
        <f t="shared" si="44"/>
        <v>Dark</v>
      </c>
      <c r="R925" t="str">
        <f>_xlfn.XLOOKUP(tbl_orders[[#This Row],[Customer ID]],'Customer Data'!$A$1:$A$1001,'Customer Data'!$H$1:$H$1001,,0)</f>
        <v>No</v>
      </c>
    </row>
    <row r="926" spans="1:18" x14ac:dyDescent="0.2">
      <c r="A926" s="2" t="s">
        <v>3985</v>
      </c>
      <c r="B926" s="2" t="str">
        <f>TEXT(tbl_orders[[#This Row],[Order Date]],"mmm")</f>
        <v>Sep</v>
      </c>
      <c r="C926" s="2" t="str">
        <f>TEXT(tbl_orders[[#This Row],[Order Date]],"yyyy")</f>
        <v>2021</v>
      </c>
      <c r="D926" s="3">
        <v>44451</v>
      </c>
      <c r="E926" s="2" t="s">
        <v>3986</v>
      </c>
      <c r="F926" t="s">
        <v>4309</v>
      </c>
      <c r="G926" s="2">
        <v>3</v>
      </c>
      <c r="H926" s="2" t="str">
        <f>_xlfn.XLOOKUP(E926,'Customer Data'!$A$1:$A$1001,'Customer Data'!$B$1:$B$1001,,0)</f>
        <v>Celie MacCourt</v>
      </c>
      <c r="I926" s="2" t="str">
        <f>IF(_xlfn.XLOOKUP(E926,'Customer Data'!$A$1:$A$1001,'Customer Data'!$C$1:$C$1001,,0)=0,"",_xlfn.XLOOKUP(E926,'Customer Data'!$A$1:$A$1001,'Customer Data'!$C$1:$C$1001,,0))</f>
        <v>cmaccourtpo@amazon.com</v>
      </c>
      <c r="J926" s="2" t="str">
        <f>_xlfn.XLOOKUP(E926,'Customer Data'!$A$1:$A$1001,'Customer Data'!$F$1:$F$1001,,0)</f>
        <v>United States</v>
      </c>
      <c r="K926" t="str">
        <f>INDEX('Product Data'!$A$1:$G$49,MATCH('Order Data'!$F926,'Product Data'!$A$1:$A$49,0),MATCH('Order Data'!K$1,'Product Data'!$A$1:$G$1,0))</f>
        <v>Ara</v>
      </c>
      <c r="L926" t="str">
        <f>INDEX('Product Data'!$A$1:$G$49,MATCH('Order Data'!$F926,'Product Data'!$A$1:$A$49,0),MATCH('Order Data'!L$1,'Product Data'!$A$1:$G$1,0))</f>
        <v>L</v>
      </c>
      <c r="M926" s="4">
        <f>INDEX('Product Data'!$A$1:$G$49,MATCH('Order Data'!$F926,'Product Data'!$A$1:$A$49,0),MATCH('Order Data'!M$1,'Product Data'!$A$1:$G$1,0))</f>
        <v>2.5</v>
      </c>
      <c r="N926" s="5">
        <f>INDEX('Product Data'!$A$1:$G$49,MATCH('Order Data'!$F926,'Product Data'!$A$1:$A$49,0),MATCH('Order Data'!N$1,'Product Data'!$A$1:$G$1,0))</f>
        <v>29.784999999999997</v>
      </c>
      <c r="O926" s="5">
        <f t="shared" si="42"/>
        <v>89.35499999999999</v>
      </c>
      <c r="P926" t="str">
        <f t="shared" si="43"/>
        <v>Arabica</v>
      </c>
      <c r="Q926" t="str">
        <f t="shared" si="44"/>
        <v>Light</v>
      </c>
      <c r="R926" t="str">
        <f>_xlfn.XLOOKUP(tbl_orders[[#This Row],[Customer ID]],'Customer Data'!$A$1:$A$1001,'Customer Data'!$H$1:$H$1001,,0)</f>
        <v>No</v>
      </c>
    </row>
    <row r="927" spans="1:18" x14ac:dyDescent="0.2">
      <c r="A927" s="2" t="s">
        <v>3989</v>
      </c>
      <c r="B927" s="2" t="str">
        <f>TEXT(tbl_orders[[#This Row],[Order Date]],"mmm")</f>
        <v>Jul</v>
      </c>
      <c r="C927" s="2" t="str">
        <f>TEXT(tbl_orders[[#This Row],[Order Date]],"yyyy")</f>
        <v>2022</v>
      </c>
      <c r="D927" s="3">
        <v>44770</v>
      </c>
      <c r="E927" s="2" t="s">
        <v>3879</v>
      </c>
      <c r="F927" t="s">
        <v>4284</v>
      </c>
      <c r="G927" s="2">
        <v>2</v>
      </c>
      <c r="H927" s="2" t="str">
        <f>_xlfn.XLOOKUP(E927,'Customer Data'!$A$1:$A$1001,'Customer Data'!$B$1:$B$1001,,0)</f>
        <v>Derick Snow</v>
      </c>
      <c r="I927" s="2" t="str">
        <f>IF(_xlfn.XLOOKUP(E927,'Customer Data'!$A$1:$A$1001,'Customer Data'!$C$1:$C$1001,,0)=0,"",_xlfn.XLOOKUP(E927,'Customer Data'!$A$1:$A$1001,'Customer Data'!$C$1:$C$1001,,0))</f>
        <v/>
      </c>
      <c r="J927" s="2" t="str">
        <f>_xlfn.XLOOKUP(E927,'Customer Data'!$A$1:$A$1001,'Customer Data'!$F$1:$F$1001,,0)</f>
        <v>United States</v>
      </c>
      <c r="K927" t="str">
        <f>INDEX('Product Data'!$A$1:$G$49,MATCH('Order Data'!$F927,'Product Data'!$A$1:$A$49,0),MATCH('Order Data'!K$1,'Product Data'!$A$1:$G$1,0))</f>
        <v>Ara</v>
      </c>
      <c r="L927" t="str">
        <f>INDEX('Product Data'!$A$1:$G$49,MATCH('Order Data'!$F927,'Product Data'!$A$1:$A$49,0),MATCH('Order Data'!L$1,'Product Data'!$A$1:$G$1,0))</f>
        <v>M</v>
      </c>
      <c r="M927" s="4">
        <f>INDEX('Product Data'!$A$1:$G$49,MATCH('Order Data'!$F927,'Product Data'!$A$1:$A$49,0),MATCH('Order Data'!M$1,'Product Data'!$A$1:$G$1,0))</f>
        <v>0.5</v>
      </c>
      <c r="N927" s="5">
        <f>INDEX('Product Data'!$A$1:$G$49,MATCH('Order Data'!$F927,'Product Data'!$A$1:$A$49,0),MATCH('Order Data'!N$1,'Product Data'!$A$1:$G$1,0))</f>
        <v>6.75</v>
      </c>
      <c r="O927" s="5">
        <f t="shared" si="42"/>
        <v>13.5</v>
      </c>
      <c r="P927" t="str">
        <f t="shared" si="43"/>
        <v>Arabica</v>
      </c>
      <c r="Q927" t="str">
        <f t="shared" si="44"/>
        <v>Medium</v>
      </c>
      <c r="R927" t="str">
        <f>_xlfn.XLOOKUP(tbl_orders[[#This Row],[Customer ID]],'Customer Data'!$A$1:$A$1001,'Customer Data'!$H$1:$H$1001,,0)</f>
        <v>No</v>
      </c>
    </row>
    <row r="928" spans="1:18" x14ac:dyDescent="0.2">
      <c r="A928" s="2" t="s">
        <v>3992</v>
      </c>
      <c r="B928" s="2" t="str">
        <f>TEXT(tbl_orders[[#This Row],[Order Date]],"mmm")</f>
        <v>Jun</v>
      </c>
      <c r="C928" s="2" t="str">
        <f>TEXT(tbl_orders[[#This Row],[Order Date]],"yyyy")</f>
        <v>2020</v>
      </c>
      <c r="D928" s="3">
        <v>44012</v>
      </c>
      <c r="E928" s="2" t="s">
        <v>3993</v>
      </c>
      <c r="F928" t="s">
        <v>4284</v>
      </c>
      <c r="G928" s="2">
        <v>5</v>
      </c>
      <c r="H928" s="2" t="str">
        <f>_xlfn.XLOOKUP(E928,'Customer Data'!$A$1:$A$1001,'Customer Data'!$B$1:$B$1001,,0)</f>
        <v>Evy Wilsone</v>
      </c>
      <c r="I928" s="2" t="str">
        <f>IF(_xlfn.XLOOKUP(E928,'Customer Data'!$A$1:$A$1001,'Customer Data'!$C$1:$C$1001,,0)=0,"",_xlfn.XLOOKUP(E928,'Customer Data'!$A$1:$A$1001,'Customer Data'!$C$1:$C$1001,,0))</f>
        <v>ewilsonepq@eepurl.com</v>
      </c>
      <c r="J928" s="2" t="str">
        <f>_xlfn.XLOOKUP(E928,'Customer Data'!$A$1:$A$1001,'Customer Data'!$F$1:$F$1001,,0)</f>
        <v>United States</v>
      </c>
      <c r="K928" t="str">
        <f>INDEX('Product Data'!$A$1:$G$49,MATCH('Order Data'!$F928,'Product Data'!$A$1:$A$49,0),MATCH('Order Data'!K$1,'Product Data'!$A$1:$G$1,0))</f>
        <v>Ara</v>
      </c>
      <c r="L928" t="str">
        <f>INDEX('Product Data'!$A$1:$G$49,MATCH('Order Data'!$F928,'Product Data'!$A$1:$A$49,0),MATCH('Order Data'!L$1,'Product Data'!$A$1:$G$1,0))</f>
        <v>M</v>
      </c>
      <c r="M928" s="4">
        <f>INDEX('Product Data'!$A$1:$G$49,MATCH('Order Data'!$F928,'Product Data'!$A$1:$A$49,0),MATCH('Order Data'!M$1,'Product Data'!$A$1:$G$1,0))</f>
        <v>0.5</v>
      </c>
      <c r="N928" s="5">
        <f>INDEX('Product Data'!$A$1:$G$49,MATCH('Order Data'!$F928,'Product Data'!$A$1:$A$49,0),MATCH('Order Data'!N$1,'Product Data'!$A$1:$G$1,0))</f>
        <v>6.75</v>
      </c>
      <c r="O928" s="5">
        <f t="shared" si="42"/>
        <v>33.75</v>
      </c>
      <c r="P928" t="str">
        <f t="shared" si="43"/>
        <v>Arabica</v>
      </c>
      <c r="Q928" t="str">
        <f t="shared" si="44"/>
        <v>Medium</v>
      </c>
      <c r="R928" t="str">
        <f>_xlfn.XLOOKUP(tbl_orders[[#This Row],[Customer ID]],'Customer Data'!$A$1:$A$1001,'Customer Data'!$H$1:$H$1001,,0)</f>
        <v>Yes</v>
      </c>
    </row>
    <row r="929" spans="1:18" x14ac:dyDescent="0.2">
      <c r="A929" s="2" t="s">
        <v>3996</v>
      </c>
      <c r="B929" s="2" t="str">
        <f>TEXT(tbl_orders[[#This Row],[Order Date]],"mmm")</f>
        <v>Jan</v>
      </c>
      <c r="C929" s="2" t="str">
        <f>TEXT(tbl_orders[[#This Row],[Order Date]],"yyyy")</f>
        <v>2019</v>
      </c>
      <c r="D929" s="3">
        <v>43474</v>
      </c>
      <c r="E929" s="2" t="s">
        <v>3997</v>
      </c>
      <c r="F929" t="s">
        <v>4312</v>
      </c>
      <c r="G929" s="2">
        <v>4</v>
      </c>
      <c r="H929" s="2" t="str">
        <f>_xlfn.XLOOKUP(E929,'Customer Data'!$A$1:$A$1001,'Customer Data'!$B$1:$B$1001,,0)</f>
        <v>Dolores Duffie</v>
      </c>
      <c r="I929" s="2" t="str">
        <f>IF(_xlfn.XLOOKUP(E929,'Customer Data'!$A$1:$A$1001,'Customer Data'!$C$1:$C$1001,,0)=0,"",_xlfn.XLOOKUP(E929,'Customer Data'!$A$1:$A$1001,'Customer Data'!$C$1:$C$1001,,0))</f>
        <v>dduffiepr@time.com</v>
      </c>
      <c r="J929" s="2" t="str">
        <f>_xlfn.XLOOKUP(E929,'Customer Data'!$A$1:$A$1001,'Customer Data'!$F$1:$F$1001,,0)</f>
        <v>China</v>
      </c>
      <c r="K929" t="str">
        <f>INDEX('Product Data'!$A$1:$G$49,MATCH('Order Data'!$F929,'Product Data'!$A$1:$A$49,0),MATCH('Order Data'!K$1,'Product Data'!$A$1:$G$1,0))</f>
        <v>Exc</v>
      </c>
      <c r="L929" t="str">
        <f>INDEX('Product Data'!$A$1:$G$49,MATCH('Order Data'!$F929,'Product Data'!$A$1:$A$49,0),MATCH('Order Data'!L$1,'Product Data'!$A$1:$G$1,0))</f>
        <v>D</v>
      </c>
      <c r="M929" s="4">
        <f>INDEX('Product Data'!$A$1:$G$49,MATCH('Order Data'!$F929,'Product Data'!$A$1:$A$49,0),MATCH('Order Data'!M$1,'Product Data'!$A$1:$G$1,0))</f>
        <v>2.5</v>
      </c>
      <c r="N929" s="5">
        <f>INDEX('Product Data'!$A$1:$G$49,MATCH('Order Data'!$F929,'Product Data'!$A$1:$A$49,0),MATCH('Order Data'!N$1,'Product Data'!$A$1:$G$1,0))</f>
        <v>27.945</v>
      </c>
      <c r="O929" s="5">
        <f t="shared" si="42"/>
        <v>111.78</v>
      </c>
      <c r="P929" t="str">
        <f t="shared" si="43"/>
        <v>Excelsa</v>
      </c>
      <c r="Q929" t="str">
        <f t="shared" si="44"/>
        <v>Dark</v>
      </c>
      <c r="R929" t="str">
        <f>_xlfn.XLOOKUP(tbl_orders[[#This Row],[Customer ID]],'Customer Data'!$A$1:$A$1001,'Customer Data'!$H$1:$H$1001,,0)</f>
        <v>No</v>
      </c>
    </row>
    <row r="930" spans="1:18" x14ac:dyDescent="0.2">
      <c r="A930" s="2" t="s">
        <v>4000</v>
      </c>
      <c r="B930" s="2" t="str">
        <f>TEXT(tbl_orders[[#This Row],[Order Date]],"mmm")</f>
        <v>Jul</v>
      </c>
      <c r="C930" s="2" t="str">
        <f>TEXT(tbl_orders[[#This Row],[Order Date]],"yyyy")</f>
        <v>2022</v>
      </c>
      <c r="D930" s="3">
        <v>44754</v>
      </c>
      <c r="E930" s="2" t="s">
        <v>4001</v>
      </c>
      <c r="F930" t="s">
        <v>4293</v>
      </c>
      <c r="G930" s="2">
        <v>2</v>
      </c>
      <c r="H930" s="2" t="str">
        <f>_xlfn.XLOOKUP(E930,'Customer Data'!$A$1:$A$1001,'Customer Data'!$B$1:$B$1001,,0)</f>
        <v>Mathilda Matiasek</v>
      </c>
      <c r="I930" s="2" t="str">
        <f>IF(_xlfn.XLOOKUP(E930,'Customer Data'!$A$1:$A$1001,'Customer Data'!$C$1:$C$1001,,0)=0,"",_xlfn.XLOOKUP(E930,'Customer Data'!$A$1:$A$1001,'Customer Data'!$C$1:$C$1001,,0))</f>
        <v>mmatiasekps@ucoz.ru</v>
      </c>
      <c r="J930" s="2" t="str">
        <f>_xlfn.XLOOKUP(E930,'Customer Data'!$A$1:$A$1001,'Customer Data'!$F$1:$F$1001,,0)</f>
        <v>Brazil</v>
      </c>
      <c r="K930" t="str">
        <f>INDEX('Product Data'!$A$1:$G$49,MATCH('Order Data'!$F930,'Product Data'!$A$1:$A$49,0),MATCH('Order Data'!K$1,'Product Data'!$A$1:$G$1,0))</f>
        <v>Exc</v>
      </c>
      <c r="L930" t="str">
        <f>INDEX('Product Data'!$A$1:$G$49,MATCH('Order Data'!$F930,'Product Data'!$A$1:$A$49,0),MATCH('Order Data'!L$1,'Product Data'!$A$1:$G$1,0))</f>
        <v>M</v>
      </c>
      <c r="M930" s="4">
        <f>INDEX('Product Data'!$A$1:$G$49,MATCH('Order Data'!$F930,'Product Data'!$A$1:$A$49,0),MATCH('Order Data'!M$1,'Product Data'!$A$1:$G$1,0))</f>
        <v>2.5</v>
      </c>
      <c r="N930" s="5">
        <f>INDEX('Product Data'!$A$1:$G$49,MATCH('Order Data'!$F930,'Product Data'!$A$1:$A$49,0),MATCH('Order Data'!N$1,'Product Data'!$A$1:$G$1,0))</f>
        <v>31.624999999999996</v>
      </c>
      <c r="O930" s="5">
        <f t="shared" si="42"/>
        <v>63.249999999999993</v>
      </c>
      <c r="P930" t="str">
        <f t="shared" si="43"/>
        <v>Excelsa</v>
      </c>
      <c r="Q930" t="str">
        <f t="shared" si="44"/>
        <v>Medium</v>
      </c>
      <c r="R930" t="str">
        <f>_xlfn.XLOOKUP(tbl_orders[[#This Row],[Customer ID]],'Customer Data'!$A$1:$A$1001,'Customer Data'!$H$1:$H$1001,,0)</f>
        <v>Yes</v>
      </c>
    </row>
    <row r="931" spans="1:18" x14ac:dyDescent="0.2">
      <c r="A931" s="2" t="s">
        <v>4004</v>
      </c>
      <c r="B931" s="2" t="str">
        <f>TEXT(tbl_orders[[#This Row],[Order Date]],"mmm")</f>
        <v>Nov</v>
      </c>
      <c r="C931" s="2" t="str">
        <f>TEXT(tbl_orders[[#This Row],[Order Date]],"yyyy")</f>
        <v>2020</v>
      </c>
      <c r="D931" s="3">
        <v>44165</v>
      </c>
      <c r="E931" s="2" t="s">
        <v>4005</v>
      </c>
      <c r="F931" t="s">
        <v>4311</v>
      </c>
      <c r="G931" s="2">
        <v>2</v>
      </c>
      <c r="H931" s="2" t="str">
        <f>_xlfn.XLOOKUP(E931,'Customer Data'!$A$1:$A$1001,'Customer Data'!$B$1:$B$1001,,0)</f>
        <v>Jarred Camillo</v>
      </c>
      <c r="I931" s="2" t="str">
        <f>IF(_xlfn.XLOOKUP(E931,'Customer Data'!$A$1:$A$1001,'Customer Data'!$C$1:$C$1001,,0)=0,"",_xlfn.XLOOKUP(E931,'Customer Data'!$A$1:$A$1001,'Customer Data'!$C$1:$C$1001,,0))</f>
        <v>jcamillopt@shinystat.com</v>
      </c>
      <c r="J931" s="2" t="str">
        <f>_xlfn.XLOOKUP(E931,'Customer Data'!$A$1:$A$1001,'Customer Data'!$F$1:$F$1001,,0)</f>
        <v>China</v>
      </c>
      <c r="K931" t="str">
        <f>INDEX('Product Data'!$A$1:$G$49,MATCH('Order Data'!$F931,'Product Data'!$A$1:$A$49,0),MATCH('Order Data'!K$1,'Product Data'!$A$1:$G$1,0))</f>
        <v>Exc</v>
      </c>
      <c r="L931" t="str">
        <f>INDEX('Product Data'!$A$1:$G$49,MATCH('Order Data'!$F931,'Product Data'!$A$1:$A$49,0),MATCH('Order Data'!L$1,'Product Data'!$A$1:$G$1,0))</f>
        <v>L</v>
      </c>
      <c r="M931" s="4">
        <f>INDEX('Product Data'!$A$1:$G$49,MATCH('Order Data'!$F931,'Product Data'!$A$1:$A$49,0),MATCH('Order Data'!M$1,'Product Data'!$A$1:$G$1,0))</f>
        <v>0.2</v>
      </c>
      <c r="N931" s="5">
        <f>INDEX('Product Data'!$A$1:$G$49,MATCH('Order Data'!$F931,'Product Data'!$A$1:$A$49,0),MATCH('Order Data'!N$1,'Product Data'!$A$1:$G$1,0))</f>
        <v>4.4550000000000001</v>
      </c>
      <c r="O931" s="5">
        <f t="shared" si="42"/>
        <v>8.91</v>
      </c>
      <c r="P931" t="str">
        <f t="shared" si="43"/>
        <v>Excelsa</v>
      </c>
      <c r="Q931" t="str">
        <f t="shared" si="44"/>
        <v>Light</v>
      </c>
      <c r="R931" t="str">
        <f>_xlfn.XLOOKUP(tbl_orders[[#This Row],[Customer ID]],'Customer Data'!$A$1:$A$1001,'Customer Data'!$H$1:$H$1001,,0)</f>
        <v>Yes</v>
      </c>
    </row>
    <row r="932" spans="1:18" x14ac:dyDescent="0.2">
      <c r="A932" s="2" t="s">
        <v>4008</v>
      </c>
      <c r="B932" s="2" t="str">
        <f>TEXT(tbl_orders[[#This Row],[Order Date]],"mmm")</f>
        <v>Mar</v>
      </c>
      <c r="C932" s="2" t="str">
        <f>TEXT(tbl_orders[[#This Row],[Order Date]],"yyyy")</f>
        <v>2019</v>
      </c>
      <c r="D932" s="3">
        <v>43546</v>
      </c>
      <c r="E932" s="2" t="s">
        <v>4009</v>
      </c>
      <c r="F932" t="s">
        <v>4310</v>
      </c>
      <c r="G932" s="2">
        <v>1</v>
      </c>
      <c r="H932" s="2" t="str">
        <f>_xlfn.XLOOKUP(E932,'Customer Data'!$A$1:$A$1001,'Customer Data'!$B$1:$B$1001,,0)</f>
        <v>Kameko Philbrick</v>
      </c>
      <c r="I932" s="2" t="str">
        <f>IF(_xlfn.XLOOKUP(E932,'Customer Data'!$A$1:$A$1001,'Customer Data'!$C$1:$C$1001,,0)=0,"",_xlfn.XLOOKUP(E932,'Customer Data'!$A$1:$A$1001,'Customer Data'!$C$1:$C$1001,,0))</f>
        <v>kphilbrickpu@cdc.gov</v>
      </c>
      <c r="J932" s="2" t="str">
        <f>_xlfn.XLOOKUP(E932,'Customer Data'!$A$1:$A$1001,'Customer Data'!$F$1:$F$1001,,0)</f>
        <v>United States</v>
      </c>
      <c r="K932" t="str">
        <f>INDEX('Product Data'!$A$1:$G$49,MATCH('Order Data'!$F932,'Product Data'!$A$1:$A$49,0),MATCH('Order Data'!K$1,'Product Data'!$A$1:$G$1,0))</f>
        <v>Exc</v>
      </c>
      <c r="L932" t="str">
        <f>INDEX('Product Data'!$A$1:$G$49,MATCH('Order Data'!$F932,'Product Data'!$A$1:$A$49,0),MATCH('Order Data'!L$1,'Product Data'!$A$1:$G$1,0))</f>
        <v>D</v>
      </c>
      <c r="M932" s="4">
        <f>INDEX('Product Data'!$A$1:$G$49,MATCH('Order Data'!$F932,'Product Data'!$A$1:$A$49,0),MATCH('Order Data'!M$1,'Product Data'!$A$1:$G$1,0))</f>
        <v>1</v>
      </c>
      <c r="N932" s="5">
        <f>INDEX('Product Data'!$A$1:$G$49,MATCH('Order Data'!$F932,'Product Data'!$A$1:$A$49,0),MATCH('Order Data'!N$1,'Product Data'!$A$1:$G$1,0))</f>
        <v>12.15</v>
      </c>
      <c r="O932" s="5">
        <f t="shared" si="42"/>
        <v>12.15</v>
      </c>
      <c r="P932" t="str">
        <f t="shared" si="43"/>
        <v>Excelsa</v>
      </c>
      <c r="Q932" t="str">
        <f t="shared" si="44"/>
        <v>Dark</v>
      </c>
      <c r="R932" t="str">
        <f>_xlfn.XLOOKUP(tbl_orders[[#This Row],[Customer ID]],'Customer Data'!$A$1:$A$1001,'Customer Data'!$H$1:$H$1001,,0)</f>
        <v>Yes</v>
      </c>
    </row>
    <row r="933" spans="1:18" x14ac:dyDescent="0.2">
      <c r="A933" s="2" t="s">
        <v>4012</v>
      </c>
      <c r="B933" s="2" t="str">
        <f>TEXT(tbl_orders[[#This Row],[Order Date]],"mmm")</f>
        <v>Feb</v>
      </c>
      <c r="C933" s="2" t="str">
        <f>TEXT(tbl_orders[[#This Row],[Order Date]],"yyyy")</f>
        <v>2022</v>
      </c>
      <c r="D933" s="3">
        <v>44607</v>
      </c>
      <c r="E933" s="2" t="s">
        <v>4013</v>
      </c>
      <c r="F933" t="s">
        <v>4285</v>
      </c>
      <c r="G933" s="2">
        <v>2</v>
      </c>
      <c r="H933" s="2" t="str">
        <f>_xlfn.XLOOKUP(E933,'Customer Data'!$A$1:$A$1001,'Customer Data'!$B$1:$B$1001,,0)</f>
        <v>Mallory Shrimpling</v>
      </c>
      <c r="I933" s="2" t="str">
        <f>IF(_xlfn.XLOOKUP(E933,'Customer Data'!$A$1:$A$1001,'Customer Data'!$C$1:$C$1001,,0)=0,"",_xlfn.XLOOKUP(E933,'Customer Data'!$A$1:$A$1001,'Customer Data'!$C$1:$C$1001,,0))</f>
        <v/>
      </c>
      <c r="J933" s="2" t="str">
        <f>_xlfn.XLOOKUP(E933,'Customer Data'!$A$1:$A$1001,'Customer Data'!$F$1:$F$1001,,0)</f>
        <v>United States</v>
      </c>
      <c r="K933" t="str">
        <f>INDEX('Product Data'!$A$1:$G$49,MATCH('Order Data'!$F933,'Product Data'!$A$1:$A$49,0),MATCH('Order Data'!K$1,'Product Data'!$A$1:$G$1,0))</f>
        <v>Ara</v>
      </c>
      <c r="L933" t="str">
        <f>INDEX('Product Data'!$A$1:$G$49,MATCH('Order Data'!$F933,'Product Data'!$A$1:$A$49,0),MATCH('Order Data'!L$1,'Product Data'!$A$1:$G$1,0))</f>
        <v>D</v>
      </c>
      <c r="M933" s="4">
        <f>INDEX('Product Data'!$A$1:$G$49,MATCH('Order Data'!$F933,'Product Data'!$A$1:$A$49,0),MATCH('Order Data'!M$1,'Product Data'!$A$1:$G$1,0))</f>
        <v>0.5</v>
      </c>
      <c r="N933" s="5">
        <f>INDEX('Product Data'!$A$1:$G$49,MATCH('Order Data'!$F933,'Product Data'!$A$1:$A$49,0),MATCH('Order Data'!N$1,'Product Data'!$A$1:$G$1,0))</f>
        <v>5.97</v>
      </c>
      <c r="O933" s="5">
        <f t="shared" si="42"/>
        <v>11.94</v>
      </c>
      <c r="P933" t="str">
        <f t="shared" si="43"/>
        <v>Arabica</v>
      </c>
      <c r="Q933" t="str">
        <f t="shared" si="44"/>
        <v>Dark</v>
      </c>
      <c r="R933" t="str">
        <f>_xlfn.XLOOKUP(tbl_orders[[#This Row],[Customer ID]],'Customer Data'!$A$1:$A$1001,'Customer Data'!$H$1:$H$1001,,0)</f>
        <v>Yes</v>
      </c>
    </row>
    <row r="934" spans="1:18" x14ac:dyDescent="0.2">
      <c r="A934" s="2" t="s">
        <v>4015</v>
      </c>
      <c r="B934" s="2" t="str">
        <f>TEXT(tbl_orders[[#This Row],[Order Date]],"mmm")</f>
        <v>Oct</v>
      </c>
      <c r="C934" s="2" t="str">
        <f>TEXT(tbl_orders[[#This Row],[Order Date]],"yyyy")</f>
        <v>2020</v>
      </c>
      <c r="D934" s="3">
        <v>44117</v>
      </c>
      <c r="E934" s="2" t="s">
        <v>4016</v>
      </c>
      <c r="F934" t="s">
        <v>4268</v>
      </c>
      <c r="G934" s="2">
        <v>4</v>
      </c>
      <c r="H934" s="2" t="str">
        <f>_xlfn.XLOOKUP(E934,'Customer Data'!$A$1:$A$1001,'Customer Data'!$B$1:$B$1001,,0)</f>
        <v>Barnett Sillis</v>
      </c>
      <c r="I934" s="2" t="str">
        <f>IF(_xlfn.XLOOKUP(E934,'Customer Data'!$A$1:$A$1001,'Customer Data'!$C$1:$C$1001,,0)=0,"",_xlfn.XLOOKUP(E934,'Customer Data'!$A$1:$A$1001,'Customer Data'!$C$1:$C$1001,,0))</f>
        <v>bsillispw@istockphoto.com</v>
      </c>
      <c r="J934" s="2" t="str">
        <f>_xlfn.XLOOKUP(E934,'Customer Data'!$A$1:$A$1001,'Customer Data'!$F$1:$F$1001,,0)</f>
        <v>China</v>
      </c>
      <c r="K934" t="str">
        <f>INDEX('Product Data'!$A$1:$G$49,MATCH('Order Data'!$F934,'Product Data'!$A$1:$A$49,0),MATCH('Order Data'!K$1,'Product Data'!$A$1:$G$1,0))</f>
        <v>Exc</v>
      </c>
      <c r="L934" t="str">
        <f>INDEX('Product Data'!$A$1:$G$49,MATCH('Order Data'!$F934,'Product Data'!$A$1:$A$49,0),MATCH('Order Data'!L$1,'Product Data'!$A$1:$G$1,0))</f>
        <v>M</v>
      </c>
      <c r="M934" s="4">
        <f>INDEX('Product Data'!$A$1:$G$49,MATCH('Order Data'!$F934,'Product Data'!$A$1:$A$49,0),MATCH('Order Data'!M$1,'Product Data'!$A$1:$G$1,0))</f>
        <v>1</v>
      </c>
      <c r="N934" s="5">
        <f>INDEX('Product Data'!$A$1:$G$49,MATCH('Order Data'!$F934,'Product Data'!$A$1:$A$49,0),MATCH('Order Data'!N$1,'Product Data'!$A$1:$G$1,0))</f>
        <v>13.75</v>
      </c>
      <c r="O934" s="5">
        <f t="shared" si="42"/>
        <v>55</v>
      </c>
      <c r="P934" t="str">
        <f t="shared" si="43"/>
        <v>Excelsa</v>
      </c>
      <c r="Q934" t="str">
        <f t="shared" si="44"/>
        <v>Medium</v>
      </c>
      <c r="R934" t="str">
        <f>_xlfn.XLOOKUP(tbl_orders[[#This Row],[Customer ID]],'Customer Data'!$A$1:$A$1001,'Customer Data'!$H$1:$H$1001,,0)</f>
        <v>No</v>
      </c>
    </row>
    <row r="935" spans="1:18" x14ac:dyDescent="0.2">
      <c r="A935" s="2" t="s">
        <v>4019</v>
      </c>
      <c r="B935" s="2" t="str">
        <f>TEXT(tbl_orders[[#This Row],[Order Date]],"mmm")</f>
        <v>Dec</v>
      </c>
      <c r="C935" s="2" t="str">
        <f>TEXT(tbl_orders[[#This Row],[Order Date]],"yyyy")</f>
        <v>2021</v>
      </c>
      <c r="D935" s="3">
        <v>44557</v>
      </c>
      <c r="E935" s="2" t="s">
        <v>4020</v>
      </c>
      <c r="F935" t="s">
        <v>4304</v>
      </c>
      <c r="G935" s="2">
        <v>3</v>
      </c>
      <c r="H935" s="2" t="str">
        <f>_xlfn.XLOOKUP(E935,'Customer Data'!$A$1:$A$1001,'Customer Data'!$B$1:$B$1001,,0)</f>
        <v>Brenn Dundredge</v>
      </c>
      <c r="I935" s="2" t="str">
        <f>IF(_xlfn.XLOOKUP(E935,'Customer Data'!$A$1:$A$1001,'Customer Data'!$C$1:$C$1001,,0)=0,"",_xlfn.XLOOKUP(E935,'Customer Data'!$A$1:$A$1001,'Customer Data'!$C$1:$C$1001,,0))</f>
        <v/>
      </c>
      <c r="J935" s="2" t="str">
        <f>_xlfn.XLOOKUP(E935,'Customer Data'!$A$1:$A$1001,'Customer Data'!$F$1:$F$1001,,0)</f>
        <v>Brazil</v>
      </c>
      <c r="K935" t="str">
        <f>INDEX('Product Data'!$A$1:$G$49,MATCH('Order Data'!$F935,'Product Data'!$A$1:$A$49,0),MATCH('Order Data'!K$1,'Product Data'!$A$1:$G$1,0))</f>
        <v>Rob</v>
      </c>
      <c r="L935" t="str">
        <f>INDEX('Product Data'!$A$1:$G$49,MATCH('Order Data'!$F935,'Product Data'!$A$1:$A$49,0),MATCH('Order Data'!L$1,'Product Data'!$A$1:$G$1,0))</f>
        <v>D</v>
      </c>
      <c r="M935" s="4">
        <f>INDEX('Product Data'!$A$1:$G$49,MATCH('Order Data'!$F935,'Product Data'!$A$1:$A$49,0),MATCH('Order Data'!M$1,'Product Data'!$A$1:$G$1,0))</f>
        <v>1</v>
      </c>
      <c r="N935" s="5">
        <f>INDEX('Product Data'!$A$1:$G$49,MATCH('Order Data'!$F935,'Product Data'!$A$1:$A$49,0),MATCH('Order Data'!N$1,'Product Data'!$A$1:$G$1,0))</f>
        <v>8.9499999999999993</v>
      </c>
      <c r="O935" s="5">
        <f t="shared" si="42"/>
        <v>26.849999999999998</v>
      </c>
      <c r="P935" t="str">
        <f t="shared" si="43"/>
        <v>Robusta</v>
      </c>
      <c r="Q935" t="str">
        <f t="shared" si="44"/>
        <v>Dark</v>
      </c>
      <c r="R935" t="str">
        <f>_xlfn.XLOOKUP(tbl_orders[[#This Row],[Customer ID]],'Customer Data'!$A$1:$A$1001,'Customer Data'!$H$1:$H$1001,,0)</f>
        <v>Yes</v>
      </c>
    </row>
    <row r="936" spans="1:18" x14ac:dyDescent="0.2">
      <c r="A936" s="2" t="s">
        <v>4022</v>
      </c>
      <c r="B936" s="2" t="str">
        <f>TEXT(tbl_orders[[#This Row],[Order Date]],"mmm")</f>
        <v>Aug</v>
      </c>
      <c r="C936" s="2" t="str">
        <f>TEXT(tbl_orders[[#This Row],[Order Date]],"yyyy")</f>
        <v>2021</v>
      </c>
      <c r="D936" s="3">
        <v>44409</v>
      </c>
      <c r="E936" s="2" t="s">
        <v>4023</v>
      </c>
      <c r="F936" t="s">
        <v>4278</v>
      </c>
      <c r="G936" s="2">
        <v>5</v>
      </c>
      <c r="H936" s="2" t="str">
        <f>_xlfn.XLOOKUP(E936,'Customer Data'!$A$1:$A$1001,'Customer Data'!$B$1:$B$1001,,0)</f>
        <v>Read Cutts</v>
      </c>
      <c r="I936" s="2" t="str">
        <f>IF(_xlfn.XLOOKUP(E936,'Customer Data'!$A$1:$A$1001,'Customer Data'!$C$1:$C$1001,,0)=0,"",_xlfn.XLOOKUP(E936,'Customer Data'!$A$1:$A$1001,'Customer Data'!$C$1:$C$1001,,0))</f>
        <v>rcuttspy@techcrunch.com</v>
      </c>
      <c r="J936" s="2" t="str">
        <f>_xlfn.XLOOKUP(E936,'Customer Data'!$A$1:$A$1001,'Customer Data'!$F$1:$F$1001,,0)</f>
        <v>China</v>
      </c>
      <c r="K936" t="str">
        <f>INDEX('Product Data'!$A$1:$G$49,MATCH('Order Data'!$F936,'Product Data'!$A$1:$A$49,0),MATCH('Order Data'!K$1,'Product Data'!$A$1:$G$1,0))</f>
        <v>Rob</v>
      </c>
      <c r="L936" t="str">
        <f>INDEX('Product Data'!$A$1:$G$49,MATCH('Order Data'!$F936,'Product Data'!$A$1:$A$49,0),MATCH('Order Data'!L$1,'Product Data'!$A$1:$G$1,0))</f>
        <v>M</v>
      </c>
      <c r="M936" s="4">
        <f>INDEX('Product Data'!$A$1:$G$49,MATCH('Order Data'!$F936,'Product Data'!$A$1:$A$49,0),MATCH('Order Data'!M$1,'Product Data'!$A$1:$G$1,0))</f>
        <v>2.5</v>
      </c>
      <c r="N936" s="5">
        <f>INDEX('Product Data'!$A$1:$G$49,MATCH('Order Data'!$F936,'Product Data'!$A$1:$A$49,0),MATCH('Order Data'!N$1,'Product Data'!$A$1:$G$1,0))</f>
        <v>22.884999999999998</v>
      </c>
      <c r="O936" s="5">
        <f t="shared" si="42"/>
        <v>114.42499999999998</v>
      </c>
      <c r="P936" t="str">
        <f t="shared" si="43"/>
        <v>Robusta</v>
      </c>
      <c r="Q936" t="str">
        <f t="shared" si="44"/>
        <v>Medium</v>
      </c>
      <c r="R936" t="str">
        <f>_xlfn.XLOOKUP(tbl_orders[[#This Row],[Customer ID]],'Customer Data'!$A$1:$A$1001,'Customer Data'!$H$1:$H$1001,,0)</f>
        <v>No</v>
      </c>
    </row>
    <row r="937" spans="1:18" x14ac:dyDescent="0.2">
      <c r="A937" s="2" t="s">
        <v>4026</v>
      </c>
      <c r="B937" s="2" t="str">
        <f>TEXT(tbl_orders[[#This Row],[Order Date]],"mmm")</f>
        <v>Nov</v>
      </c>
      <c r="C937" s="2" t="str">
        <f>TEXT(tbl_orders[[#This Row],[Order Date]],"yyyy")</f>
        <v>2020</v>
      </c>
      <c r="D937" s="3">
        <v>44153</v>
      </c>
      <c r="E937" s="2" t="s">
        <v>4027</v>
      </c>
      <c r="F937" t="s">
        <v>4302</v>
      </c>
      <c r="G937" s="2">
        <v>6</v>
      </c>
      <c r="H937" s="2" t="str">
        <f>_xlfn.XLOOKUP(E937,'Customer Data'!$A$1:$A$1001,'Customer Data'!$B$1:$B$1001,,0)</f>
        <v>Michale Delves</v>
      </c>
      <c r="I937" s="2" t="str">
        <f>IF(_xlfn.XLOOKUP(E937,'Customer Data'!$A$1:$A$1001,'Customer Data'!$C$1:$C$1001,,0)=0,"",_xlfn.XLOOKUP(E937,'Customer Data'!$A$1:$A$1001,'Customer Data'!$C$1:$C$1001,,0))</f>
        <v>mdelvespz@nature.com</v>
      </c>
      <c r="J937" s="2" t="str">
        <f>_xlfn.XLOOKUP(E937,'Customer Data'!$A$1:$A$1001,'Customer Data'!$F$1:$F$1001,,0)</f>
        <v>United States</v>
      </c>
      <c r="K937" t="str">
        <f>INDEX('Product Data'!$A$1:$G$49,MATCH('Order Data'!$F937,'Product Data'!$A$1:$A$49,0),MATCH('Order Data'!K$1,'Product Data'!$A$1:$G$1,0))</f>
        <v>Ara</v>
      </c>
      <c r="L937" t="str">
        <f>INDEX('Product Data'!$A$1:$G$49,MATCH('Order Data'!$F937,'Product Data'!$A$1:$A$49,0),MATCH('Order Data'!L$1,'Product Data'!$A$1:$G$1,0))</f>
        <v>M</v>
      </c>
      <c r="M937" s="4">
        <f>INDEX('Product Data'!$A$1:$G$49,MATCH('Order Data'!$F937,'Product Data'!$A$1:$A$49,0),MATCH('Order Data'!M$1,'Product Data'!$A$1:$G$1,0))</f>
        <v>2.5</v>
      </c>
      <c r="N937" s="5">
        <f>INDEX('Product Data'!$A$1:$G$49,MATCH('Order Data'!$F937,'Product Data'!$A$1:$A$49,0),MATCH('Order Data'!N$1,'Product Data'!$A$1:$G$1,0))</f>
        <v>25.874999999999996</v>
      </c>
      <c r="O937" s="5">
        <f t="shared" si="42"/>
        <v>155.24999999999997</v>
      </c>
      <c r="P937" t="str">
        <f t="shared" si="43"/>
        <v>Arabica</v>
      </c>
      <c r="Q937" t="str">
        <f t="shared" si="44"/>
        <v>Medium</v>
      </c>
      <c r="R937" t="str">
        <f>_xlfn.XLOOKUP(tbl_orders[[#This Row],[Customer ID]],'Customer Data'!$A$1:$A$1001,'Customer Data'!$H$1:$H$1001,,0)</f>
        <v>Yes</v>
      </c>
    </row>
    <row r="938" spans="1:18" x14ac:dyDescent="0.2">
      <c r="A938" s="2" t="s">
        <v>4030</v>
      </c>
      <c r="B938" s="2" t="str">
        <f>TEXT(tbl_orders[[#This Row],[Order Date]],"mmm")</f>
        <v>Oct</v>
      </c>
      <c r="C938" s="2" t="str">
        <f>TEXT(tbl_orders[[#This Row],[Order Date]],"yyyy")</f>
        <v>2021</v>
      </c>
      <c r="D938" s="3">
        <v>44493</v>
      </c>
      <c r="E938" s="2" t="s">
        <v>4031</v>
      </c>
      <c r="F938" t="s">
        <v>4296</v>
      </c>
      <c r="G938" s="2">
        <v>3</v>
      </c>
      <c r="H938" s="2" t="str">
        <f>_xlfn.XLOOKUP(E938,'Customer Data'!$A$1:$A$1001,'Customer Data'!$B$1:$B$1001,,0)</f>
        <v>Devland Gritton</v>
      </c>
      <c r="I938" s="2" t="str">
        <f>IF(_xlfn.XLOOKUP(E938,'Customer Data'!$A$1:$A$1001,'Customer Data'!$C$1:$C$1001,,0)=0,"",_xlfn.XLOOKUP(E938,'Customer Data'!$A$1:$A$1001,'Customer Data'!$C$1:$C$1001,,0))</f>
        <v>dgrittonq0@nydailynews.com</v>
      </c>
      <c r="J938" s="2" t="str">
        <f>_xlfn.XLOOKUP(E938,'Customer Data'!$A$1:$A$1001,'Customer Data'!$F$1:$F$1001,,0)</f>
        <v>Brazil</v>
      </c>
      <c r="K938" t="str">
        <f>INDEX('Product Data'!$A$1:$G$49,MATCH('Order Data'!$F938,'Product Data'!$A$1:$A$49,0),MATCH('Order Data'!K$1,'Product Data'!$A$1:$G$1,0))</f>
        <v>Lib</v>
      </c>
      <c r="L938" t="str">
        <f>INDEX('Product Data'!$A$1:$G$49,MATCH('Order Data'!$F938,'Product Data'!$A$1:$A$49,0),MATCH('Order Data'!L$1,'Product Data'!$A$1:$G$1,0))</f>
        <v>D</v>
      </c>
      <c r="M938" s="4">
        <f>INDEX('Product Data'!$A$1:$G$49,MATCH('Order Data'!$F938,'Product Data'!$A$1:$A$49,0),MATCH('Order Data'!M$1,'Product Data'!$A$1:$G$1,0))</f>
        <v>0.5</v>
      </c>
      <c r="N938" s="5">
        <f>INDEX('Product Data'!$A$1:$G$49,MATCH('Order Data'!$F938,'Product Data'!$A$1:$A$49,0),MATCH('Order Data'!N$1,'Product Data'!$A$1:$G$1,0))</f>
        <v>7.77</v>
      </c>
      <c r="O938" s="5">
        <f t="shared" si="42"/>
        <v>23.31</v>
      </c>
      <c r="P938" t="str">
        <f t="shared" si="43"/>
        <v>Liberica</v>
      </c>
      <c r="Q938" t="str">
        <f t="shared" si="44"/>
        <v>Dark</v>
      </c>
      <c r="R938" t="str">
        <f>_xlfn.XLOOKUP(tbl_orders[[#This Row],[Customer ID]],'Customer Data'!$A$1:$A$1001,'Customer Data'!$H$1:$H$1001,,0)</f>
        <v>Yes</v>
      </c>
    </row>
    <row r="939" spans="1:18" x14ac:dyDescent="0.2">
      <c r="A939" s="2" t="s">
        <v>4030</v>
      </c>
      <c r="B939" s="2" t="str">
        <f>TEXT(tbl_orders[[#This Row],[Order Date]],"mmm")</f>
        <v>Oct</v>
      </c>
      <c r="C939" s="2" t="str">
        <f>TEXT(tbl_orders[[#This Row],[Order Date]],"yyyy")</f>
        <v>2021</v>
      </c>
      <c r="D939" s="3">
        <v>44493</v>
      </c>
      <c r="E939" s="2" t="s">
        <v>4031</v>
      </c>
      <c r="F939" t="s">
        <v>4278</v>
      </c>
      <c r="G939" s="2">
        <v>4</v>
      </c>
      <c r="H939" s="2" t="str">
        <f>_xlfn.XLOOKUP(E939,'Customer Data'!$A$1:$A$1001,'Customer Data'!$B$1:$B$1001,,0)</f>
        <v>Devland Gritton</v>
      </c>
      <c r="I939" s="2" t="str">
        <f>IF(_xlfn.XLOOKUP(E939,'Customer Data'!$A$1:$A$1001,'Customer Data'!$C$1:$C$1001,,0)=0,"",_xlfn.XLOOKUP(E939,'Customer Data'!$A$1:$A$1001,'Customer Data'!$C$1:$C$1001,,0))</f>
        <v>dgrittonq0@nydailynews.com</v>
      </c>
      <c r="J939" s="2" t="str">
        <f>_xlfn.XLOOKUP(E939,'Customer Data'!$A$1:$A$1001,'Customer Data'!$F$1:$F$1001,,0)</f>
        <v>Brazil</v>
      </c>
      <c r="K939" t="str">
        <f>INDEX('Product Data'!$A$1:$G$49,MATCH('Order Data'!$F939,'Product Data'!$A$1:$A$49,0),MATCH('Order Data'!K$1,'Product Data'!$A$1:$G$1,0))</f>
        <v>Rob</v>
      </c>
      <c r="L939" t="str">
        <f>INDEX('Product Data'!$A$1:$G$49,MATCH('Order Data'!$F939,'Product Data'!$A$1:$A$49,0),MATCH('Order Data'!L$1,'Product Data'!$A$1:$G$1,0))</f>
        <v>M</v>
      </c>
      <c r="M939" s="4">
        <f>INDEX('Product Data'!$A$1:$G$49,MATCH('Order Data'!$F939,'Product Data'!$A$1:$A$49,0),MATCH('Order Data'!M$1,'Product Data'!$A$1:$G$1,0))</f>
        <v>2.5</v>
      </c>
      <c r="N939" s="5">
        <f>INDEX('Product Data'!$A$1:$G$49,MATCH('Order Data'!$F939,'Product Data'!$A$1:$A$49,0),MATCH('Order Data'!N$1,'Product Data'!$A$1:$G$1,0))</f>
        <v>22.884999999999998</v>
      </c>
      <c r="O939" s="5">
        <f t="shared" si="42"/>
        <v>91.539999999999992</v>
      </c>
      <c r="P939" t="str">
        <f t="shared" si="43"/>
        <v>Robusta</v>
      </c>
      <c r="Q939" t="str">
        <f t="shared" si="44"/>
        <v>Medium</v>
      </c>
      <c r="R939" t="str">
        <f>_xlfn.XLOOKUP(tbl_orders[[#This Row],[Customer ID]],'Customer Data'!$A$1:$A$1001,'Customer Data'!$H$1:$H$1001,,0)</f>
        <v>Yes</v>
      </c>
    </row>
    <row r="940" spans="1:18" x14ac:dyDescent="0.2">
      <c r="A940" s="2" t="s">
        <v>4037</v>
      </c>
      <c r="B940" s="2" t="str">
        <f>TEXT(tbl_orders[[#This Row],[Order Date]],"mmm")</f>
        <v>Dec</v>
      </c>
      <c r="C940" s="2" t="str">
        <f>TEXT(tbl_orders[[#This Row],[Order Date]],"yyyy")</f>
        <v>2019</v>
      </c>
      <c r="D940" s="3">
        <v>43829</v>
      </c>
      <c r="E940" s="2" t="s">
        <v>4038</v>
      </c>
      <c r="F940" t="s">
        <v>4298</v>
      </c>
      <c r="G940" s="2">
        <v>5</v>
      </c>
      <c r="H940" s="2" t="str">
        <f>_xlfn.XLOOKUP(E940,'Customer Data'!$A$1:$A$1001,'Customer Data'!$B$1:$B$1001,,0)</f>
        <v>Dell Gut</v>
      </c>
      <c r="I940" s="2" t="str">
        <f>IF(_xlfn.XLOOKUP(E940,'Customer Data'!$A$1:$A$1001,'Customer Data'!$C$1:$C$1001,,0)=0,"",_xlfn.XLOOKUP(E940,'Customer Data'!$A$1:$A$1001,'Customer Data'!$C$1:$C$1001,,0))</f>
        <v>dgutq2@umich.edu</v>
      </c>
      <c r="J940" s="2" t="str">
        <f>_xlfn.XLOOKUP(E940,'Customer Data'!$A$1:$A$1001,'Customer Data'!$F$1:$F$1001,,0)</f>
        <v>China</v>
      </c>
      <c r="K940" t="str">
        <f>INDEX('Product Data'!$A$1:$G$49,MATCH('Order Data'!$F940,'Product Data'!$A$1:$A$49,0),MATCH('Order Data'!K$1,'Product Data'!$A$1:$G$1,0))</f>
        <v>Exc</v>
      </c>
      <c r="L940" t="str">
        <f>INDEX('Product Data'!$A$1:$G$49,MATCH('Order Data'!$F940,'Product Data'!$A$1:$A$49,0),MATCH('Order Data'!L$1,'Product Data'!$A$1:$G$1,0))</f>
        <v>L</v>
      </c>
      <c r="M940" s="4">
        <f>INDEX('Product Data'!$A$1:$G$49,MATCH('Order Data'!$F940,'Product Data'!$A$1:$A$49,0),MATCH('Order Data'!M$1,'Product Data'!$A$1:$G$1,0))</f>
        <v>1</v>
      </c>
      <c r="N940" s="5">
        <f>INDEX('Product Data'!$A$1:$G$49,MATCH('Order Data'!$F940,'Product Data'!$A$1:$A$49,0),MATCH('Order Data'!N$1,'Product Data'!$A$1:$G$1,0))</f>
        <v>14.85</v>
      </c>
      <c r="O940" s="5">
        <f t="shared" si="42"/>
        <v>74.25</v>
      </c>
      <c r="P940" t="str">
        <f t="shared" si="43"/>
        <v>Excelsa</v>
      </c>
      <c r="Q940" t="str">
        <f t="shared" si="44"/>
        <v>Light</v>
      </c>
      <c r="R940" t="str">
        <f>_xlfn.XLOOKUP(tbl_orders[[#This Row],[Customer ID]],'Customer Data'!$A$1:$A$1001,'Customer Data'!$H$1:$H$1001,,0)</f>
        <v>Yes</v>
      </c>
    </row>
    <row r="941" spans="1:18" x14ac:dyDescent="0.2">
      <c r="A941" s="2" t="s">
        <v>4041</v>
      </c>
      <c r="B941" s="2" t="str">
        <f>TEXT(tbl_orders[[#This Row],[Order Date]],"mmm")</f>
        <v>Feb</v>
      </c>
      <c r="C941" s="2" t="str">
        <f>TEXT(tbl_orders[[#This Row],[Order Date]],"yyyy")</f>
        <v>2021</v>
      </c>
      <c r="D941" s="3">
        <v>44229</v>
      </c>
      <c r="E941" s="2" t="s">
        <v>4042</v>
      </c>
      <c r="F941" t="s">
        <v>4272</v>
      </c>
      <c r="G941" s="2">
        <v>6</v>
      </c>
      <c r="H941" s="2" t="str">
        <f>_xlfn.XLOOKUP(E941,'Customer Data'!$A$1:$A$1001,'Customer Data'!$B$1:$B$1001,,0)</f>
        <v>Willy Pummery</v>
      </c>
      <c r="I941" s="2" t="str">
        <f>IF(_xlfn.XLOOKUP(E941,'Customer Data'!$A$1:$A$1001,'Customer Data'!$C$1:$C$1001,,0)=0,"",_xlfn.XLOOKUP(E941,'Customer Data'!$A$1:$A$1001,'Customer Data'!$C$1:$C$1001,,0))</f>
        <v>wpummeryq3@topsy.com</v>
      </c>
      <c r="J941" s="2" t="str">
        <f>_xlfn.XLOOKUP(E941,'Customer Data'!$A$1:$A$1001,'Customer Data'!$F$1:$F$1001,,0)</f>
        <v>United States</v>
      </c>
      <c r="K941" t="str">
        <f>INDEX('Product Data'!$A$1:$G$49,MATCH('Order Data'!$F941,'Product Data'!$A$1:$A$49,0),MATCH('Order Data'!K$1,'Product Data'!$A$1:$G$1,0))</f>
        <v>Lib</v>
      </c>
      <c r="L941" t="str">
        <f>INDEX('Product Data'!$A$1:$G$49,MATCH('Order Data'!$F941,'Product Data'!$A$1:$A$49,0),MATCH('Order Data'!L$1,'Product Data'!$A$1:$G$1,0))</f>
        <v>L</v>
      </c>
      <c r="M941" s="4">
        <f>INDEX('Product Data'!$A$1:$G$49,MATCH('Order Data'!$F941,'Product Data'!$A$1:$A$49,0),MATCH('Order Data'!M$1,'Product Data'!$A$1:$G$1,0))</f>
        <v>0.2</v>
      </c>
      <c r="N941" s="5">
        <f>INDEX('Product Data'!$A$1:$G$49,MATCH('Order Data'!$F941,'Product Data'!$A$1:$A$49,0),MATCH('Order Data'!N$1,'Product Data'!$A$1:$G$1,0))</f>
        <v>4.7549999999999999</v>
      </c>
      <c r="O941" s="5">
        <f t="shared" si="42"/>
        <v>28.53</v>
      </c>
      <c r="P941" t="str">
        <f t="shared" si="43"/>
        <v>Liberica</v>
      </c>
      <c r="Q941" t="str">
        <f t="shared" si="44"/>
        <v>Light</v>
      </c>
      <c r="R941" t="str">
        <f>_xlfn.XLOOKUP(tbl_orders[[#This Row],[Customer ID]],'Customer Data'!$A$1:$A$1001,'Customer Data'!$H$1:$H$1001,,0)</f>
        <v>No</v>
      </c>
    </row>
    <row r="942" spans="1:18" x14ac:dyDescent="0.2">
      <c r="A942" s="2" t="s">
        <v>4045</v>
      </c>
      <c r="B942" s="2" t="str">
        <f>TEXT(tbl_orders[[#This Row],[Order Date]],"mmm")</f>
        <v>May</v>
      </c>
      <c r="C942" s="2" t="str">
        <f>TEXT(tbl_orders[[#This Row],[Order Date]],"yyyy")</f>
        <v>2021</v>
      </c>
      <c r="D942" s="3">
        <v>44332</v>
      </c>
      <c r="E942" s="2" t="s">
        <v>4046</v>
      </c>
      <c r="F942" t="s">
        <v>4300</v>
      </c>
      <c r="G942" s="2">
        <v>2</v>
      </c>
      <c r="H942" s="2" t="str">
        <f>_xlfn.XLOOKUP(E942,'Customer Data'!$A$1:$A$1001,'Customer Data'!$B$1:$B$1001,,0)</f>
        <v>Geoffrey Siuda</v>
      </c>
      <c r="I942" s="2" t="str">
        <f>IF(_xlfn.XLOOKUP(E942,'Customer Data'!$A$1:$A$1001,'Customer Data'!$C$1:$C$1001,,0)=0,"",_xlfn.XLOOKUP(E942,'Customer Data'!$A$1:$A$1001,'Customer Data'!$C$1:$C$1001,,0))</f>
        <v>gsiudaq4@nytimes.com</v>
      </c>
      <c r="J942" s="2" t="str">
        <f>_xlfn.XLOOKUP(E942,'Customer Data'!$A$1:$A$1001,'Customer Data'!$F$1:$F$1001,,0)</f>
        <v>China</v>
      </c>
      <c r="K942" t="str">
        <f>INDEX('Product Data'!$A$1:$G$49,MATCH('Order Data'!$F942,'Product Data'!$A$1:$A$49,0),MATCH('Order Data'!K$1,'Product Data'!$A$1:$G$1,0))</f>
        <v>Rob</v>
      </c>
      <c r="L942" t="str">
        <f>INDEX('Product Data'!$A$1:$G$49,MATCH('Order Data'!$F942,'Product Data'!$A$1:$A$49,0),MATCH('Order Data'!L$1,'Product Data'!$A$1:$G$1,0))</f>
        <v>L</v>
      </c>
      <c r="M942" s="4">
        <f>INDEX('Product Data'!$A$1:$G$49,MATCH('Order Data'!$F942,'Product Data'!$A$1:$A$49,0),MATCH('Order Data'!M$1,'Product Data'!$A$1:$G$1,0))</f>
        <v>0.5</v>
      </c>
      <c r="N942" s="5">
        <f>INDEX('Product Data'!$A$1:$G$49,MATCH('Order Data'!$F942,'Product Data'!$A$1:$A$49,0),MATCH('Order Data'!N$1,'Product Data'!$A$1:$G$1,0))</f>
        <v>7.169999999999999</v>
      </c>
      <c r="O942" s="5">
        <f t="shared" si="42"/>
        <v>14.339999999999998</v>
      </c>
      <c r="P942" t="str">
        <f t="shared" si="43"/>
        <v>Robusta</v>
      </c>
      <c r="Q942" t="str">
        <f t="shared" si="44"/>
        <v>Light</v>
      </c>
      <c r="R942" t="str">
        <f>_xlfn.XLOOKUP(tbl_orders[[#This Row],[Customer ID]],'Customer Data'!$A$1:$A$1001,'Customer Data'!$H$1:$H$1001,,0)</f>
        <v>Yes</v>
      </c>
    </row>
    <row r="943" spans="1:18" x14ac:dyDescent="0.2">
      <c r="A943" s="2" t="s">
        <v>4049</v>
      </c>
      <c r="B943" s="2" t="str">
        <f>TEXT(tbl_orders[[#This Row],[Order Date]],"mmm")</f>
        <v>Apr</v>
      </c>
      <c r="C943" s="2" t="str">
        <f>TEXT(tbl_orders[[#This Row],[Order Date]],"yyyy")</f>
        <v>2022</v>
      </c>
      <c r="D943" s="3">
        <v>44674</v>
      </c>
      <c r="E943" s="2" t="s">
        <v>4050</v>
      </c>
      <c r="F943" t="s">
        <v>4307</v>
      </c>
      <c r="G943" s="2">
        <v>2</v>
      </c>
      <c r="H943" s="2" t="str">
        <f>_xlfn.XLOOKUP(E943,'Customer Data'!$A$1:$A$1001,'Customer Data'!$B$1:$B$1001,,0)</f>
        <v>Henderson Crowne</v>
      </c>
      <c r="I943" s="2" t="str">
        <f>IF(_xlfn.XLOOKUP(E943,'Customer Data'!$A$1:$A$1001,'Customer Data'!$C$1:$C$1001,,0)=0,"",_xlfn.XLOOKUP(E943,'Customer Data'!$A$1:$A$1001,'Customer Data'!$C$1:$C$1001,,0))</f>
        <v>hcrowneq5@wufoo.com</v>
      </c>
      <c r="J943" s="2" t="str">
        <f>_xlfn.XLOOKUP(E943,'Customer Data'!$A$1:$A$1001,'Customer Data'!$F$1:$F$1001,,0)</f>
        <v>Brazil</v>
      </c>
      <c r="K943" t="str">
        <f>INDEX('Product Data'!$A$1:$G$49,MATCH('Order Data'!$F943,'Product Data'!$A$1:$A$49,0),MATCH('Order Data'!K$1,'Product Data'!$A$1:$G$1,0))</f>
        <v>Ara</v>
      </c>
      <c r="L943" t="str">
        <f>INDEX('Product Data'!$A$1:$G$49,MATCH('Order Data'!$F943,'Product Data'!$A$1:$A$49,0),MATCH('Order Data'!L$1,'Product Data'!$A$1:$G$1,0))</f>
        <v>L</v>
      </c>
      <c r="M943" s="4">
        <f>INDEX('Product Data'!$A$1:$G$49,MATCH('Order Data'!$F943,'Product Data'!$A$1:$A$49,0),MATCH('Order Data'!M$1,'Product Data'!$A$1:$G$1,0))</f>
        <v>0.5</v>
      </c>
      <c r="N943" s="5">
        <f>INDEX('Product Data'!$A$1:$G$49,MATCH('Order Data'!$F943,'Product Data'!$A$1:$A$49,0),MATCH('Order Data'!N$1,'Product Data'!$A$1:$G$1,0))</f>
        <v>7.77</v>
      </c>
      <c r="O943" s="5">
        <f t="shared" si="42"/>
        <v>15.54</v>
      </c>
      <c r="P943" t="str">
        <f t="shared" si="43"/>
        <v>Arabica</v>
      </c>
      <c r="Q943" t="str">
        <f t="shared" si="44"/>
        <v>Light</v>
      </c>
      <c r="R943" t="str">
        <f>_xlfn.XLOOKUP(tbl_orders[[#This Row],[Customer ID]],'Customer Data'!$A$1:$A$1001,'Customer Data'!$H$1:$H$1001,,0)</f>
        <v>Yes</v>
      </c>
    </row>
    <row r="944" spans="1:18" x14ac:dyDescent="0.2">
      <c r="A944" s="2" t="s">
        <v>4054</v>
      </c>
      <c r="B944" s="2" t="str">
        <f>TEXT(tbl_orders[[#This Row],[Order Date]],"mmm")</f>
        <v>Sep</v>
      </c>
      <c r="C944" s="2" t="str">
        <f>TEXT(tbl_orders[[#This Row],[Order Date]],"yyyy")</f>
        <v>2021</v>
      </c>
      <c r="D944" s="3">
        <v>44464</v>
      </c>
      <c r="E944" s="2" t="s">
        <v>4055</v>
      </c>
      <c r="F944" t="s">
        <v>4306</v>
      </c>
      <c r="G944" s="2">
        <v>3</v>
      </c>
      <c r="H944" s="2" t="str">
        <f>_xlfn.XLOOKUP(E944,'Customer Data'!$A$1:$A$1001,'Customer Data'!$B$1:$B$1001,,0)</f>
        <v>Vernor Pawsey</v>
      </c>
      <c r="I944" s="2" t="str">
        <f>IF(_xlfn.XLOOKUP(E944,'Customer Data'!$A$1:$A$1001,'Customer Data'!$C$1:$C$1001,,0)=0,"",_xlfn.XLOOKUP(E944,'Customer Data'!$A$1:$A$1001,'Customer Data'!$C$1:$C$1001,,0))</f>
        <v>vpawseyq6@tiny.cc</v>
      </c>
      <c r="J944" s="2" t="str">
        <f>_xlfn.XLOOKUP(E944,'Customer Data'!$A$1:$A$1001,'Customer Data'!$F$1:$F$1001,,0)</f>
        <v>United States</v>
      </c>
      <c r="K944" t="str">
        <f>INDEX('Product Data'!$A$1:$G$49,MATCH('Order Data'!$F944,'Product Data'!$A$1:$A$49,0),MATCH('Order Data'!K$1,'Product Data'!$A$1:$G$1,0))</f>
        <v>Rob</v>
      </c>
      <c r="L944" t="str">
        <f>INDEX('Product Data'!$A$1:$G$49,MATCH('Order Data'!$F944,'Product Data'!$A$1:$A$49,0),MATCH('Order Data'!L$1,'Product Data'!$A$1:$G$1,0))</f>
        <v>L</v>
      </c>
      <c r="M944" s="4">
        <f>INDEX('Product Data'!$A$1:$G$49,MATCH('Order Data'!$F944,'Product Data'!$A$1:$A$49,0),MATCH('Order Data'!M$1,'Product Data'!$A$1:$G$1,0))</f>
        <v>1</v>
      </c>
      <c r="N944" s="5">
        <f>INDEX('Product Data'!$A$1:$G$49,MATCH('Order Data'!$F944,'Product Data'!$A$1:$A$49,0),MATCH('Order Data'!N$1,'Product Data'!$A$1:$G$1,0))</f>
        <v>11.95</v>
      </c>
      <c r="O944" s="5">
        <f t="shared" si="42"/>
        <v>35.849999999999994</v>
      </c>
      <c r="P944" t="str">
        <f t="shared" si="43"/>
        <v>Robusta</v>
      </c>
      <c r="Q944" t="str">
        <f t="shared" si="44"/>
        <v>Light</v>
      </c>
      <c r="R944" t="str">
        <f>_xlfn.XLOOKUP(tbl_orders[[#This Row],[Customer ID]],'Customer Data'!$A$1:$A$1001,'Customer Data'!$H$1:$H$1001,,0)</f>
        <v>No</v>
      </c>
    </row>
    <row r="945" spans="1:18" x14ac:dyDescent="0.2">
      <c r="A945" s="2" t="s">
        <v>4058</v>
      </c>
      <c r="B945" s="2" t="str">
        <f>TEXT(tbl_orders[[#This Row],[Order Date]],"mmm")</f>
        <v>Jun</v>
      </c>
      <c r="C945" s="2" t="str">
        <f>TEXT(tbl_orders[[#This Row],[Order Date]],"yyyy")</f>
        <v>2022</v>
      </c>
      <c r="D945" s="3">
        <v>44719</v>
      </c>
      <c r="E945" s="2" t="s">
        <v>4059</v>
      </c>
      <c r="F945" t="s">
        <v>4307</v>
      </c>
      <c r="G945" s="2">
        <v>2</v>
      </c>
      <c r="H945" s="2" t="str">
        <f>_xlfn.XLOOKUP(E945,'Customer Data'!$A$1:$A$1001,'Customer Data'!$B$1:$B$1001,,0)</f>
        <v>Augustin Waterhouse</v>
      </c>
      <c r="I945" s="2" t="str">
        <f>IF(_xlfn.XLOOKUP(E945,'Customer Data'!$A$1:$A$1001,'Customer Data'!$C$1:$C$1001,,0)=0,"",_xlfn.XLOOKUP(E945,'Customer Data'!$A$1:$A$1001,'Customer Data'!$C$1:$C$1001,,0))</f>
        <v>awaterhouseq7@istockphoto.com</v>
      </c>
      <c r="J945" s="2" t="str">
        <f>_xlfn.XLOOKUP(E945,'Customer Data'!$A$1:$A$1001,'Customer Data'!$F$1:$F$1001,,0)</f>
        <v>Brazil</v>
      </c>
      <c r="K945" t="str">
        <f>INDEX('Product Data'!$A$1:$G$49,MATCH('Order Data'!$F945,'Product Data'!$A$1:$A$49,0),MATCH('Order Data'!K$1,'Product Data'!$A$1:$G$1,0))</f>
        <v>Ara</v>
      </c>
      <c r="L945" t="str">
        <f>INDEX('Product Data'!$A$1:$G$49,MATCH('Order Data'!$F945,'Product Data'!$A$1:$A$49,0),MATCH('Order Data'!L$1,'Product Data'!$A$1:$G$1,0))</f>
        <v>L</v>
      </c>
      <c r="M945" s="4">
        <f>INDEX('Product Data'!$A$1:$G$49,MATCH('Order Data'!$F945,'Product Data'!$A$1:$A$49,0),MATCH('Order Data'!M$1,'Product Data'!$A$1:$G$1,0))</f>
        <v>0.5</v>
      </c>
      <c r="N945" s="5">
        <f>INDEX('Product Data'!$A$1:$G$49,MATCH('Order Data'!$F945,'Product Data'!$A$1:$A$49,0),MATCH('Order Data'!N$1,'Product Data'!$A$1:$G$1,0))</f>
        <v>7.77</v>
      </c>
      <c r="O945" s="5">
        <f t="shared" si="42"/>
        <v>15.54</v>
      </c>
      <c r="P945" t="str">
        <f t="shared" si="43"/>
        <v>Arabica</v>
      </c>
      <c r="Q945" t="str">
        <f t="shared" si="44"/>
        <v>Light</v>
      </c>
      <c r="R945" t="str">
        <f>_xlfn.XLOOKUP(tbl_orders[[#This Row],[Customer ID]],'Customer Data'!$A$1:$A$1001,'Customer Data'!$H$1:$H$1001,,0)</f>
        <v>No</v>
      </c>
    </row>
    <row r="946" spans="1:18" x14ac:dyDescent="0.2">
      <c r="A946" s="2" t="s">
        <v>4062</v>
      </c>
      <c r="B946" s="2" t="str">
        <f>TEXT(tbl_orders[[#This Row],[Order Date]],"mmm")</f>
        <v>Aug</v>
      </c>
      <c r="C946" s="2" t="str">
        <f>TEXT(tbl_orders[[#This Row],[Order Date]],"yyyy")</f>
        <v>2020</v>
      </c>
      <c r="D946" s="3">
        <v>44054</v>
      </c>
      <c r="E946" s="2" t="s">
        <v>4063</v>
      </c>
      <c r="F946" t="s">
        <v>4300</v>
      </c>
      <c r="G946" s="2">
        <v>5</v>
      </c>
      <c r="H946" s="2" t="str">
        <f>_xlfn.XLOOKUP(E946,'Customer Data'!$A$1:$A$1001,'Customer Data'!$B$1:$B$1001,,0)</f>
        <v>Fanchon Haughian</v>
      </c>
      <c r="I946" s="2" t="str">
        <f>IF(_xlfn.XLOOKUP(E946,'Customer Data'!$A$1:$A$1001,'Customer Data'!$C$1:$C$1001,,0)=0,"",_xlfn.XLOOKUP(E946,'Customer Data'!$A$1:$A$1001,'Customer Data'!$C$1:$C$1001,,0))</f>
        <v>fhaughianq8@1688.com</v>
      </c>
      <c r="J946" s="2" t="str">
        <f>_xlfn.XLOOKUP(E946,'Customer Data'!$A$1:$A$1001,'Customer Data'!$F$1:$F$1001,,0)</f>
        <v>United States</v>
      </c>
      <c r="K946" t="str">
        <f>INDEX('Product Data'!$A$1:$G$49,MATCH('Order Data'!$F946,'Product Data'!$A$1:$A$49,0),MATCH('Order Data'!K$1,'Product Data'!$A$1:$G$1,0))</f>
        <v>Rob</v>
      </c>
      <c r="L946" t="str">
        <f>INDEX('Product Data'!$A$1:$G$49,MATCH('Order Data'!$F946,'Product Data'!$A$1:$A$49,0),MATCH('Order Data'!L$1,'Product Data'!$A$1:$G$1,0))</f>
        <v>L</v>
      </c>
      <c r="M946" s="4">
        <f>INDEX('Product Data'!$A$1:$G$49,MATCH('Order Data'!$F946,'Product Data'!$A$1:$A$49,0),MATCH('Order Data'!M$1,'Product Data'!$A$1:$G$1,0))</f>
        <v>0.5</v>
      </c>
      <c r="N946" s="5">
        <f>INDEX('Product Data'!$A$1:$G$49,MATCH('Order Data'!$F946,'Product Data'!$A$1:$A$49,0),MATCH('Order Data'!N$1,'Product Data'!$A$1:$G$1,0))</f>
        <v>7.169999999999999</v>
      </c>
      <c r="O946" s="5">
        <f t="shared" si="42"/>
        <v>35.849999999999994</v>
      </c>
      <c r="P946" t="str">
        <f t="shared" si="43"/>
        <v>Robusta</v>
      </c>
      <c r="Q946" t="str">
        <f t="shared" si="44"/>
        <v>Light</v>
      </c>
      <c r="R946" t="str">
        <f>_xlfn.XLOOKUP(tbl_orders[[#This Row],[Customer ID]],'Customer Data'!$A$1:$A$1001,'Customer Data'!$H$1:$H$1001,,0)</f>
        <v>No</v>
      </c>
    </row>
    <row r="947" spans="1:18" x14ac:dyDescent="0.2">
      <c r="A947" s="2" t="s">
        <v>4066</v>
      </c>
      <c r="B947" s="2" t="str">
        <f>TEXT(tbl_orders[[#This Row],[Order Date]],"mmm")</f>
        <v>Feb</v>
      </c>
      <c r="C947" s="2" t="str">
        <f>TEXT(tbl_orders[[#This Row],[Order Date]],"yyyy")</f>
        <v>2019</v>
      </c>
      <c r="D947" s="3">
        <v>43524</v>
      </c>
      <c r="E947" s="2" t="s">
        <v>4067</v>
      </c>
      <c r="F947" t="s">
        <v>4292</v>
      </c>
      <c r="G947" s="2">
        <v>4</v>
      </c>
      <c r="H947" s="2" t="str">
        <f>_xlfn.XLOOKUP(E947,'Customer Data'!$A$1:$A$1001,'Customer Data'!$B$1:$B$1001,,0)</f>
        <v>Jaimie Hatz</v>
      </c>
      <c r="I947" s="2" t="str">
        <f>IF(_xlfn.XLOOKUP(E947,'Customer Data'!$A$1:$A$1001,'Customer Data'!$C$1:$C$1001,,0)=0,"",_xlfn.XLOOKUP(E947,'Customer Data'!$A$1:$A$1001,'Customer Data'!$C$1:$C$1001,,0))</f>
        <v/>
      </c>
      <c r="J947" s="2" t="str">
        <f>_xlfn.XLOOKUP(E947,'Customer Data'!$A$1:$A$1001,'Customer Data'!$F$1:$F$1001,,0)</f>
        <v>United States</v>
      </c>
      <c r="K947" t="str">
        <f>INDEX('Product Data'!$A$1:$G$49,MATCH('Order Data'!$F947,'Product Data'!$A$1:$A$49,0),MATCH('Order Data'!K$1,'Product Data'!$A$1:$G$1,0))</f>
        <v>Lib</v>
      </c>
      <c r="L947" t="str">
        <f>INDEX('Product Data'!$A$1:$G$49,MATCH('Order Data'!$F947,'Product Data'!$A$1:$A$49,0),MATCH('Order Data'!L$1,'Product Data'!$A$1:$G$1,0))</f>
        <v>D</v>
      </c>
      <c r="M947" s="4">
        <f>INDEX('Product Data'!$A$1:$G$49,MATCH('Order Data'!$F947,'Product Data'!$A$1:$A$49,0),MATCH('Order Data'!M$1,'Product Data'!$A$1:$G$1,0))</f>
        <v>2.5</v>
      </c>
      <c r="N947" s="5">
        <f>INDEX('Product Data'!$A$1:$G$49,MATCH('Order Data'!$F947,'Product Data'!$A$1:$A$49,0),MATCH('Order Data'!N$1,'Product Data'!$A$1:$G$1,0))</f>
        <v>29.784999999999997</v>
      </c>
      <c r="O947" s="5">
        <f t="shared" si="42"/>
        <v>119.13999999999999</v>
      </c>
      <c r="P947" t="str">
        <f t="shared" si="43"/>
        <v>Liberica</v>
      </c>
      <c r="Q947" t="str">
        <f t="shared" si="44"/>
        <v>Dark</v>
      </c>
      <c r="R947" t="str">
        <f>_xlfn.XLOOKUP(tbl_orders[[#This Row],[Customer ID]],'Customer Data'!$A$1:$A$1001,'Customer Data'!$H$1:$H$1001,,0)</f>
        <v>No</v>
      </c>
    </row>
    <row r="948" spans="1:18" x14ac:dyDescent="0.2">
      <c r="A948" s="2" t="s">
        <v>4069</v>
      </c>
      <c r="B948" s="2" t="str">
        <f>TEXT(tbl_orders[[#This Row],[Order Date]],"mmm")</f>
        <v>Sep</v>
      </c>
      <c r="C948" s="2" t="str">
        <f>TEXT(tbl_orders[[#This Row],[Order Date]],"yyyy")</f>
        <v>2019</v>
      </c>
      <c r="D948" s="3">
        <v>43719</v>
      </c>
      <c r="E948" s="2" t="s">
        <v>4070</v>
      </c>
      <c r="F948" t="s">
        <v>4296</v>
      </c>
      <c r="G948" s="2">
        <v>3</v>
      </c>
      <c r="H948" s="2" t="str">
        <f>_xlfn.XLOOKUP(E948,'Customer Data'!$A$1:$A$1001,'Customer Data'!$B$1:$B$1001,,0)</f>
        <v>Edeline Edney</v>
      </c>
      <c r="I948" s="2" t="str">
        <f>IF(_xlfn.XLOOKUP(E948,'Customer Data'!$A$1:$A$1001,'Customer Data'!$C$1:$C$1001,,0)=0,"",_xlfn.XLOOKUP(E948,'Customer Data'!$A$1:$A$1001,'Customer Data'!$C$1:$C$1001,,0))</f>
        <v/>
      </c>
      <c r="J948" s="2" t="str">
        <f>_xlfn.XLOOKUP(E948,'Customer Data'!$A$1:$A$1001,'Customer Data'!$F$1:$F$1001,,0)</f>
        <v>Brazil</v>
      </c>
      <c r="K948" t="str">
        <f>INDEX('Product Data'!$A$1:$G$49,MATCH('Order Data'!$F948,'Product Data'!$A$1:$A$49,0),MATCH('Order Data'!K$1,'Product Data'!$A$1:$G$1,0))</f>
        <v>Lib</v>
      </c>
      <c r="L948" t="str">
        <f>INDEX('Product Data'!$A$1:$G$49,MATCH('Order Data'!$F948,'Product Data'!$A$1:$A$49,0),MATCH('Order Data'!L$1,'Product Data'!$A$1:$G$1,0))</f>
        <v>D</v>
      </c>
      <c r="M948" s="4">
        <f>INDEX('Product Data'!$A$1:$G$49,MATCH('Order Data'!$F948,'Product Data'!$A$1:$A$49,0),MATCH('Order Data'!M$1,'Product Data'!$A$1:$G$1,0))</f>
        <v>0.5</v>
      </c>
      <c r="N948" s="5">
        <f>INDEX('Product Data'!$A$1:$G$49,MATCH('Order Data'!$F948,'Product Data'!$A$1:$A$49,0),MATCH('Order Data'!N$1,'Product Data'!$A$1:$G$1,0))</f>
        <v>7.77</v>
      </c>
      <c r="O948" s="5">
        <f t="shared" si="42"/>
        <v>23.31</v>
      </c>
      <c r="P948" t="str">
        <f t="shared" si="43"/>
        <v>Liberica</v>
      </c>
      <c r="Q948" t="str">
        <f t="shared" si="44"/>
        <v>Dark</v>
      </c>
      <c r="R948" t="str">
        <f>_xlfn.XLOOKUP(tbl_orders[[#This Row],[Customer ID]],'Customer Data'!$A$1:$A$1001,'Customer Data'!$H$1:$H$1001,,0)</f>
        <v>No</v>
      </c>
    </row>
    <row r="949" spans="1:18" x14ac:dyDescent="0.2">
      <c r="A949" s="2" t="s">
        <v>4072</v>
      </c>
      <c r="B949" s="2" t="str">
        <f>TEXT(tbl_orders[[#This Row],[Order Date]],"mmm")</f>
        <v>Apr</v>
      </c>
      <c r="C949" s="2" t="str">
        <f>TEXT(tbl_orders[[#This Row],[Order Date]],"yyyy")</f>
        <v>2021</v>
      </c>
      <c r="D949" s="3">
        <v>44294</v>
      </c>
      <c r="E949" s="2" t="s">
        <v>4073</v>
      </c>
      <c r="F949" t="s">
        <v>4282</v>
      </c>
      <c r="G949" s="2">
        <v>1</v>
      </c>
      <c r="H949" s="2" t="str">
        <f>_xlfn.XLOOKUP(E949,'Customer Data'!$A$1:$A$1001,'Customer Data'!$B$1:$B$1001,,0)</f>
        <v>Rickie Faltin</v>
      </c>
      <c r="I949" s="2" t="str">
        <f>IF(_xlfn.XLOOKUP(E949,'Customer Data'!$A$1:$A$1001,'Customer Data'!$C$1:$C$1001,,0)=0,"",_xlfn.XLOOKUP(E949,'Customer Data'!$A$1:$A$1001,'Customer Data'!$C$1:$C$1001,,0))</f>
        <v>rfaltinqb@topsy.com</v>
      </c>
      <c r="J949" s="2" t="str">
        <f>_xlfn.XLOOKUP(E949,'Customer Data'!$A$1:$A$1001,'Customer Data'!$F$1:$F$1001,,0)</f>
        <v>China</v>
      </c>
      <c r="K949" t="str">
        <f>INDEX('Product Data'!$A$1:$G$49,MATCH('Order Data'!$F949,'Product Data'!$A$1:$A$49,0),MATCH('Order Data'!K$1,'Product Data'!$A$1:$G$1,0))</f>
        <v>Ara</v>
      </c>
      <c r="L949" t="str">
        <f>INDEX('Product Data'!$A$1:$G$49,MATCH('Order Data'!$F949,'Product Data'!$A$1:$A$49,0),MATCH('Order Data'!L$1,'Product Data'!$A$1:$G$1,0))</f>
        <v>M</v>
      </c>
      <c r="M949" s="4">
        <f>INDEX('Product Data'!$A$1:$G$49,MATCH('Order Data'!$F949,'Product Data'!$A$1:$A$49,0),MATCH('Order Data'!M$1,'Product Data'!$A$1:$G$1,0))</f>
        <v>1</v>
      </c>
      <c r="N949" s="5">
        <f>INDEX('Product Data'!$A$1:$G$49,MATCH('Order Data'!$F949,'Product Data'!$A$1:$A$49,0),MATCH('Order Data'!N$1,'Product Data'!$A$1:$G$1,0))</f>
        <v>11.25</v>
      </c>
      <c r="O949" s="5">
        <f t="shared" si="42"/>
        <v>11.25</v>
      </c>
      <c r="P949" t="str">
        <f t="shared" si="43"/>
        <v>Arabica</v>
      </c>
      <c r="Q949" t="str">
        <f t="shared" si="44"/>
        <v>Medium</v>
      </c>
      <c r="R949" t="str">
        <f>_xlfn.XLOOKUP(tbl_orders[[#This Row],[Customer ID]],'Customer Data'!$A$1:$A$1001,'Customer Data'!$H$1:$H$1001,,0)</f>
        <v>No</v>
      </c>
    </row>
    <row r="950" spans="1:18" x14ac:dyDescent="0.2">
      <c r="A950" s="2" t="s">
        <v>4076</v>
      </c>
      <c r="B950" s="2" t="str">
        <f>TEXT(tbl_orders[[#This Row],[Order Date]],"mmm")</f>
        <v>Sep</v>
      </c>
      <c r="C950" s="2" t="str">
        <f>TEXT(tbl_orders[[#This Row],[Order Date]],"yyyy")</f>
        <v>2021</v>
      </c>
      <c r="D950" s="3">
        <v>44445</v>
      </c>
      <c r="E950" s="2" t="s">
        <v>4077</v>
      </c>
      <c r="F950" t="s">
        <v>4312</v>
      </c>
      <c r="G950" s="2">
        <v>3</v>
      </c>
      <c r="H950" s="2" t="str">
        <f>_xlfn.XLOOKUP(E950,'Customer Data'!$A$1:$A$1001,'Customer Data'!$B$1:$B$1001,,0)</f>
        <v>Gnni Cheeke</v>
      </c>
      <c r="I950" s="2" t="str">
        <f>IF(_xlfn.XLOOKUP(E950,'Customer Data'!$A$1:$A$1001,'Customer Data'!$C$1:$C$1001,,0)=0,"",_xlfn.XLOOKUP(E950,'Customer Data'!$A$1:$A$1001,'Customer Data'!$C$1:$C$1001,,0))</f>
        <v>gcheekeqc@sitemeter.com</v>
      </c>
      <c r="J950" s="2" t="str">
        <f>_xlfn.XLOOKUP(E950,'Customer Data'!$A$1:$A$1001,'Customer Data'!$F$1:$F$1001,,0)</f>
        <v>China</v>
      </c>
      <c r="K950" t="str">
        <f>INDEX('Product Data'!$A$1:$G$49,MATCH('Order Data'!$F950,'Product Data'!$A$1:$A$49,0),MATCH('Order Data'!K$1,'Product Data'!$A$1:$G$1,0))</f>
        <v>Exc</v>
      </c>
      <c r="L950" t="str">
        <f>INDEX('Product Data'!$A$1:$G$49,MATCH('Order Data'!$F950,'Product Data'!$A$1:$A$49,0),MATCH('Order Data'!L$1,'Product Data'!$A$1:$G$1,0))</f>
        <v>D</v>
      </c>
      <c r="M950" s="4">
        <f>INDEX('Product Data'!$A$1:$G$49,MATCH('Order Data'!$F950,'Product Data'!$A$1:$A$49,0),MATCH('Order Data'!M$1,'Product Data'!$A$1:$G$1,0))</f>
        <v>2.5</v>
      </c>
      <c r="N950" s="5">
        <f>INDEX('Product Data'!$A$1:$G$49,MATCH('Order Data'!$F950,'Product Data'!$A$1:$A$49,0),MATCH('Order Data'!N$1,'Product Data'!$A$1:$G$1,0))</f>
        <v>27.945</v>
      </c>
      <c r="O950" s="5">
        <f t="shared" si="42"/>
        <v>83.835000000000008</v>
      </c>
      <c r="P950" t="str">
        <f t="shared" si="43"/>
        <v>Excelsa</v>
      </c>
      <c r="Q950" t="str">
        <f t="shared" si="44"/>
        <v>Dark</v>
      </c>
      <c r="R950" t="str">
        <f>_xlfn.XLOOKUP(tbl_orders[[#This Row],[Customer ID]],'Customer Data'!$A$1:$A$1001,'Customer Data'!$H$1:$H$1001,,0)</f>
        <v>Yes</v>
      </c>
    </row>
    <row r="951" spans="1:18" x14ac:dyDescent="0.2">
      <c r="A951" s="2" t="s">
        <v>4080</v>
      </c>
      <c r="B951" s="2" t="str">
        <f>TEXT(tbl_orders[[#This Row],[Order Date]],"mmm")</f>
        <v>Sep</v>
      </c>
      <c r="C951" s="2" t="str">
        <f>TEXT(tbl_orders[[#This Row],[Order Date]],"yyyy")</f>
        <v>2021</v>
      </c>
      <c r="D951" s="3">
        <v>44449</v>
      </c>
      <c r="E951" s="2" t="s">
        <v>4081</v>
      </c>
      <c r="F951" t="s">
        <v>4269</v>
      </c>
      <c r="G951" s="2">
        <v>4</v>
      </c>
      <c r="H951" s="2" t="str">
        <f>_xlfn.XLOOKUP(E951,'Customer Data'!$A$1:$A$1001,'Customer Data'!$B$1:$B$1001,,0)</f>
        <v>Gwenni Ratt</v>
      </c>
      <c r="I951" s="2" t="str">
        <f>IF(_xlfn.XLOOKUP(E951,'Customer Data'!$A$1:$A$1001,'Customer Data'!$C$1:$C$1001,,0)=0,"",_xlfn.XLOOKUP(E951,'Customer Data'!$A$1:$A$1001,'Customer Data'!$C$1:$C$1001,,0))</f>
        <v>grattqd@phpbb.com</v>
      </c>
      <c r="J951" s="2" t="str">
        <f>_xlfn.XLOOKUP(E951,'Customer Data'!$A$1:$A$1001,'Customer Data'!$F$1:$F$1001,,0)</f>
        <v>Brazil</v>
      </c>
      <c r="K951" t="str">
        <f>INDEX('Product Data'!$A$1:$G$49,MATCH('Order Data'!$F951,'Product Data'!$A$1:$A$49,0),MATCH('Order Data'!K$1,'Product Data'!$A$1:$G$1,0))</f>
        <v>Rob</v>
      </c>
      <c r="L951" t="str">
        <f>INDEX('Product Data'!$A$1:$G$49,MATCH('Order Data'!$F951,'Product Data'!$A$1:$A$49,0),MATCH('Order Data'!L$1,'Product Data'!$A$1:$G$1,0))</f>
        <v>L</v>
      </c>
      <c r="M951" s="4">
        <f>INDEX('Product Data'!$A$1:$G$49,MATCH('Order Data'!$F951,'Product Data'!$A$1:$A$49,0),MATCH('Order Data'!M$1,'Product Data'!$A$1:$G$1,0))</f>
        <v>2.5</v>
      </c>
      <c r="N951" s="5">
        <f>INDEX('Product Data'!$A$1:$G$49,MATCH('Order Data'!$F951,'Product Data'!$A$1:$A$49,0),MATCH('Order Data'!N$1,'Product Data'!$A$1:$G$1,0))</f>
        <v>27.484999999999996</v>
      </c>
      <c r="O951" s="5">
        <f t="shared" si="42"/>
        <v>109.93999999999998</v>
      </c>
      <c r="P951" t="str">
        <f t="shared" si="43"/>
        <v>Robusta</v>
      </c>
      <c r="Q951" t="str">
        <f t="shared" si="44"/>
        <v>Light</v>
      </c>
      <c r="R951" t="str">
        <f>_xlfn.XLOOKUP(tbl_orders[[#This Row],[Customer ID]],'Customer Data'!$A$1:$A$1001,'Customer Data'!$H$1:$H$1001,,0)</f>
        <v>No</v>
      </c>
    </row>
    <row r="952" spans="1:18" x14ac:dyDescent="0.2">
      <c r="A952" s="2" t="s">
        <v>4084</v>
      </c>
      <c r="B952" s="2" t="str">
        <f>TEXT(tbl_orders[[#This Row],[Order Date]],"mmm")</f>
        <v>May</v>
      </c>
      <c r="C952" s="2" t="str">
        <f>TEXT(tbl_orders[[#This Row],[Order Date]],"yyyy")</f>
        <v>2022</v>
      </c>
      <c r="D952" s="3">
        <v>44703</v>
      </c>
      <c r="E952" s="2" t="s">
        <v>4085</v>
      </c>
      <c r="F952" t="s">
        <v>4305</v>
      </c>
      <c r="G952" s="2">
        <v>2</v>
      </c>
      <c r="H952" s="2" t="str">
        <f>_xlfn.XLOOKUP(E952,'Customer Data'!$A$1:$A$1001,'Customer Data'!$B$1:$B$1001,,0)</f>
        <v>Johnath Fairebrother</v>
      </c>
      <c r="I952" s="2" t="str">
        <f>IF(_xlfn.XLOOKUP(E952,'Customer Data'!$A$1:$A$1001,'Customer Data'!$C$1:$C$1001,,0)=0,"",_xlfn.XLOOKUP(E952,'Customer Data'!$A$1:$A$1001,'Customer Data'!$C$1:$C$1001,,0))</f>
        <v/>
      </c>
      <c r="J952" s="2" t="str">
        <f>_xlfn.XLOOKUP(E952,'Customer Data'!$A$1:$A$1001,'Customer Data'!$F$1:$F$1001,,0)</f>
        <v>United States</v>
      </c>
      <c r="K952" t="str">
        <f>INDEX('Product Data'!$A$1:$G$49,MATCH('Order Data'!$F952,'Product Data'!$A$1:$A$49,0),MATCH('Order Data'!K$1,'Product Data'!$A$1:$G$1,0))</f>
        <v>Rob</v>
      </c>
      <c r="L952" t="str">
        <f>INDEX('Product Data'!$A$1:$G$49,MATCH('Order Data'!$F952,'Product Data'!$A$1:$A$49,0),MATCH('Order Data'!L$1,'Product Data'!$A$1:$G$1,0))</f>
        <v>L</v>
      </c>
      <c r="M952" s="4">
        <f>INDEX('Product Data'!$A$1:$G$49,MATCH('Order Data'!$F952,'Product Data'!$A$1:$A$49,0),MATCH('Order Data'!M$1,'Product Data'!$A$1:$G$1,0))</f>
        <v>0.2</v>
      </c>
      <c r="N952" s="5">
        <f>INDEX('Product Data'!$A$1:$G$49,MATCH('Order Data'!$F952,'Product Data'!$A$1:$A$49,0),MATCH('Order Data'!N$1,'Product Data'!$A$1:$G$1,0))</f>
        <v>3.5849999999999995</v>
      </c>
      <c r="O952" s="5">
        <f t="shared" si="42"/>
        <v>7.169999999999999</v>
      </c>
      <c r="P952" t="str">
        <f t="shared" si="43"/>
        <v>Robusta</v>
      </c>
      <c r="Q952" t="str">
        <f t="shared" si="44"/>
        <v>Light</v>
      </c>
      <c r="R952" t="str">
        <f>_xlfn.XLOOKUP(tbl_orders[[#This Row],[Customer ID]],'Customer Data'!$A$1:$A$1001,'Customer Data'!$H$1:$H$1001,,0)</f>
        <v>Yes</v>
      </c>
    </row>
    <row r="953" spans="1:18" x14ac:dyDescent="0.2">
      <c r="A953" s="2" t="s">
        <v>4087</v>
      </c>
      <c r="B953" s="2" t="str">
        <f>TEXT(tbl_orders[[#This Row],[Order Date]],"mmm")</f>
        <v>Sep</v>
      </c>
      <c r="C953" s="2" t="str">
        <f>TEXT(tbl_orders[[#This Row],[Order Date]],"yyyy")</f>
        <v>2020</v>
      </c>
      <c r="D953" s="3">
        <v>44092</v>
      </c>
      <c r="E953" s="2" t="s">
        <v>4088</v>
      </c>
      <c r="F953" t="s">
        <v>4305</v>
      </c>
      <c r="G953" s="2">
        <v>6</v>
      </c>
      <c r="H953" s="2" t="str">
        <f>_xlfn.XLOOKUP(E953,'Customer Data'!$A$1:$A$1001,'Customer Data'!$B$1:$B$1001,,0)</f>
        <v>Ingamar Eberlein</v>
      </c>
      <c r="I953" s="2" t="str">
        <f>IF(_xlfn.XLOOKUP(E953,'Customer Data'!$A$1:$A$1001,'Customer Data'!$C$1:$C$1001,,0)=0,"",_xlfn.XLOOKUP(E953,'Customer Data'!$A$1:$A$1001,'Customer Data'!$C$1:$C$1001,,0))</f>
        <v>ieberleinqf@hc360.com</v>
      </c>
      <c r="J953" s="2" t="str">
        <f>_xlfn.XLOOKUP(E953,'Customer Data'!$A$1:$A$1001,'Customer Data'!$F$1:$F$1001,,0)</f>
        <v>Brazil</v>
      </c>
      <c r="K953" t="str">
        <f>INDEX('Product Data'!$A$1:$G$49,MATCH('Order Data'!$F953,'Product Data'!$A$1:$A$49,0),MATCH('Order Data'!K$1,'Product Data'!$A$1:$G$1,0))</f>
        <v>Rob</v>
      </c>
      <c r="L953" t="str">
        <f>INDEX('Product Data'!$A$1:$G$49,MATCH('Order Data'!$F953,'Product Data'!$A$1:$A$49,0),MATCH('Order Data'!L$1,'Product Data'!$A$1:$G$1,0))</f>
        <v>L</v>
      </c>
      <c r="M953" s="4">
        <f>INDEX('Product Data'!$A$1:$G$49,MATCH('Order Data'!$F953,'Product Data'!$A$1:$A$49,0),MATCH('Order Data'!M$1,'Product Data'!$A$1:$G$1,0))</f>
        <v>0.2</v>
      </c>
      <c r="N953" s="5">
        <f>INDEX('Product Data'!$A$1:$G$49,MATCH('Order Data'!$F953,'Product Data'!$A$1:$A$49,0),MATCH('Order Data'!N$1,'Product Data'!$A$1:$G$1,0))</f>
        <v>3.5849999999999995</v>
      </c>
      <c r="O953" s="5">
        <f t="shared" si="42"/>
        <v>21.509999999999998</v>
      </c>
      <c r="P953" t="str">
        <f t="shared" si="43"/>
        <v>Robusta</v>
      </c>
      <c r="Q953" t="str">
        <f t="shared" si="44"/>
        <v>Light</v>
      </c>
      <c r="R953" t="str">
        <f>_xlfn.XLOOKUP(tbl_orders[[#This Row],[Customer ID]],'Customer Data'!$A$1:$A$1001,'Customer Data'!$H$1:$H$1001,,0)</f>
        <v>No</v>
      </c>
    </row>
    <row r="954" spans="1:18" x14ac:dyDescent="0.2">
      <c r="A954" s="2" t="s">
        <v>4091</v>
      </c>
      <c r="B954" s="2" t="str">
        <f>TEXT(tbl_orders[[#This Row],[Order Date]],"mmm")</f>
        <v>Aug</v>
      </c>
      <c r="C954" s="2" t="str">
        <f>TEXT(tbl_orders[[#This Row],[Order Date]],"yyyy")</f>
        <v>2021</v>
      </c>
      <c r="D954" s="3">
        <v>44439</v>
      </c>
      <c r="E954" s="2" t="s">
        <v>4092</v>
      </c>
      <c r="F954" t="s">
        <v>4282</v>
      </c>
      <c r="G954" s="2">
        <v>2</v>
      </c>
      <c r="H954" s="2" t="str">
        <f>_xlfn.XLOOKUP(E954,'Customer Data'!$A$1:$A$1001,'Customer Data'!$B$1:$B$1001,,0)</f>
        <v>Jilly Dreng</v>
      </c>
      <c r="I954" s="2" t="str">
        <f>IF(_xlfn.XLOOKUP(E954,'Customer Data'!$A$1:$A$1001,'Customer Data'!$C$1:$C$1001,,0)=0,"",_xlfn.XLOOKUP(E954,'Customer Data'!$A$1:$A$1001,'Customer Data'!$C$1:$C$1001,,0))</f>
        <v>jdrengqg@uiuc.edu</v>
      </c>
      <c r="J954" s="2" t="str">
        <f>_xlfn.XLOOKUP(E954,'Customer Data'!$A$1:$A$1001,'Customer Data'!$F$1:$F$1001,,0)</f>
        <v>Brazil</v>
      </c>
      <c r="K954" t="str">
        <f>INDEX('Product Data'!$A$1:$G$49,MATCH('Order Data'!$F954,'Product Data'!$A$1:$A$49,0),MATCH('Order Data'!K$1,'Product Data'!$A$1:$G$1,0))</f>
        <v>Ara</v>
      </c>
      <c r="L954" t="str">
        <f>INDEX('Product Data'!$A$1:$G$49,MATCH('Order Data'!$F954,'Product Data'!$A$1:$A$49,0),MATCH('Order Data'!L$1,'Product Data'!$A$1:$G$1,0))</f>
        <v>M</v>
      </c>
      <c r="M954" s="4">
        <f>INDEX('Product Data'!$A$1:$G$49,MATCH('Order Data'!$F954,'Product Data'!$A$1:$A$49,0),MATCH('Order Data'!M$1,'Product Data'!$A$1:$G$1,0))</f>
        <v>1</v>
      </c>
      <c r="N954" s="5">
        <f>INDEX('Product Data'!$A$1:$G$49,MATCH('Order Data'!$F954,'Product Data'!$A$1:$A$49,0),MATCH('Order Data'!N$1,'Product Data'!$A$1:$G$1,0))</f>
        <v>11.25</v>
      </c>
      <c r="O954" s="5">
        <f t="shared" si="42"/>
        <v>22.5</v>
      </c>
      <c r="P954" t="str">
        <f t="shared" si="43"/>
        <v>Arabica</v>
      </c>
      <c r="Q954" t="str">
        <f t="shared" si="44"/>
        <v>Medium</v>
      </c>
      <c r="R954" t="str">
        <f>_xlfn.XLOOKUP(tbl_orders[[#This Row],[Customer ID]],'Customer Data'!$A$1:$A$1001,'Customer Data'!$H$1:$H$1001,,0)</f>
        <v>Yes</v>
      </c>
    </row>
    <row r="955" spans="1:18" x14ac:dyDescent="0.2">
      <c r="A955" s="2" t="s">
        <v>4095</v>
      </c>
      <c r="B955" s="2" t="str">
        <f>TEXT(tbl_orders[[#This Row],[Order Date]],"mmm")</f>
        <v>Jan</v>
      </c>
      <c r="C955" s="2" t="str">
        <f>TEXT(tbl_orders[[#This Row],[Order Date]],"yyyy")</f>
        <v>2022</v>
      </c>
      <c r="D955" s="3">
        <v>44582</v>
      </c>
      <c r="E955" s="2" t="s">
        <v>4020</v>
      </c>
      <c r="F955" t="s">
        <v>4294</v>
      </c>
      <c r="G955" s="2">
        <v>2</v>
      </c>
      <c r="H955" s="2" t="str">
        <f>_xlfn.XLOOKUP(E955,'Customer Data'!$A$1:$A$1001,'Customer Data'!$B$1:$B$1001,,0)</f>
        <v>Brenn Dundredge</v>
      </c>
      <c r="I955" s="2" t="str">
        <f>IF(_xlfn.XLOOKUP(E955,'Customer Data'!$A$1:$A$1001,'Customer Data'!$C$1:$C$1001,,0)=0,"",_xlfn.XLOOKUP(E955,'Customer Data'!$A$1:$A$1001,'Customer Data'!$C$1:$C$1001,,0))</f>
        <v/>
      </c>
      <c r="J955" s="2" t="str">
        <f>_xlfn.XLOOKUP(E955,'Customer Data'!$A$1:$A$1001,'Customer Data'!$F$1:$F$1001,,0)</f>
        <v>Brazil</v>
      </c>
      <c r="K955" t="str">
        <f>INDEX('Product Data'!$A$1:$G$49,MATCH('Order Data'!$F955,'Product Data'!$A$1:$A$49,0),MATCH('Order Data'!K$1,'Product Data'!$A$1:$G$1,0))</f>
        <v>Ara</v>
      </c>
      <c r="L955" t="str">
        <f>INDEX('Product Data'!$A$1:$G$49,MATCH('Order Data'!$F955,'Product Data'!$A$1:$A$49,0),MATCH('Order Data'!L$1,'Product Data'!$A$1:$G$1,0))</f>
        <v>L</v>
      </c>
      <c r="M955" s="4">
        <f>INDEX('Product Data'!$A$1:$G$49,MATCH('Order Data'!$F955,'Product Data'!$A$1:$A$49,0),MATCH('Order Data'!M$1,'Product Data'!$A$1:$G$1,0))</f>
        <v>0.2</v>
      </c>
      <c r="N955" s="5">
        <f>INDEX('Product Data'!$A$1:$G$49,MATCH('Order Data'!$F955,'Product Data'!$A$1:$A$49,0),MATCH('Order Data'!N$1,'Product Data'!$A$1:$G$1,0))</f>
        <v>3.8849999999999998</v>
      </c>
      <c r="O955" s="5">
        <f t="shared" si="42"/>
        <v>7.77</v>
      </c>
      <c r="P955" t="str">
        <f t="shared" si="43"/>
        <v>Arabica</v>
      </c>
      <c r="Q955" t="str">
        <f t="shared" si="44"/>
        <v>Light</v>
      </c>
      <c r="R955" t="str">
        <f>_xlfn.XLOOKUP(tbl_orders[[#This Row],[Customer ID]],'Customer Data'!$A$1:$A$1001,'Customer Data'!$H$1:$H$1001,,0)</f>
        <v>Yes</v>
      </c>
    </row>
    <row r="956" spans="1:18" x14ac:dyDescent="0.2">
      <c r="A956" s="2" t="s">
        <v>4099</v>
      </c>
      <c r="B956" s="2" t="str">
        <f>TEXT(tbl_orders[[#This Row],[Order Date]],"mmm")</f>
        <v>Jun</v>
      </c>
      <c r="C956" s="2" t="str">
        <f>TEXT(tbl_orders[[#This Row],[Order Date]],"yyyy")</f>
        <v>2022</v>
      </c>
      <c r="D956" s="3">
        <v>44722</v>
      </c>
      <c r="E956" s="2" t="s">
        <v>4020</v>
      </c>
      <c r="F956" t="s">
        <v>4312</v>
      </c>
      <c r="G956" s="2">
        <v>2</v>
      </c>
      <c r="H956" s="2" t="str">
        <f>_xlfn.XLOOKUP(E956,'Customer Data'!$A$1:$A$1001,'Customer Data'!$B$1:$B$1001,,0)</f>
        <v>Brenn Dundredge</v>
      </c>
      <c r="I956" s="2" t="str">
        <f>IF(_xlfn.XLOOKUP(E956,'Customer Data'!$A$1:$A$1001,'Customer Data'!$C$1:$C$1001,,0)=0,"",_xlfn.XLOOKUP(E956,'Customer Data'!$A$1:$A$1001,'Customer Data'!$C$1:$C$1001,,0))</f>
        <v/>
      </c>
      <c r="J956" s="2" t="str">
        <f>_xlfn.XLOOKUP(E956,'Customer Data'!$A$1:$A$1001,'Customer Data'!$F$1:$F$1001,,0)</f>
        <v>Brazil</v>
      </c>
      <c r="K956" t="str">
        <f>INDEX('Product Data'!$A$1:$G$49,MATCH('Order Data'!$F956,'Product Data'!$A$1:$A$49,0),MATCH('Order Data'!K$1,'Product Data'!$A$1:$G$1,0))</f>
        <v>Exc</v>
      </c>
      <c r="L956" t="str">
        <f>INDEX('Product Data'!$A$1:$G$49,MATCH('Order Data'!$F956,'Product Data'!$A$1:$A$49,0),MATCH('Order Data'!L$1,'Product Data'!$A$1:$G$1,0))</f>
        <v>D</v>
      </c>
      <c r="M956" s="4">
        <f>INDEX('Product Data'!$A$1:$G$49,MATCH('Order Data'!$F956,'Product Data'!$A$1:$A$49,0),MATCH('Order Data'!M$1,'Product Data'!$A$1:$G$1,0))</f>
        <v>2.5</v>
      </c>
      <c r="N956" s="5">
        <f>INDEX('Product Data'!$A$1:$G$49,MATCH('Order Data'!$F956,'Product Data'!$A$1:$A$49,0),MATCH('Order Data'!N$1,'Product Data'!$A$1:$G$1,0))</f>
        <v>27.945</v>
      </c>
      <c r="O956" s="5">
        <f t="shared" si="42"/>
        <v>55.89</v>
      </c>
      <c r="P956" t="str">
        <f t="shared" si="43"/>
        <v>Excelsa</v>
      </c>
      <c r="Q956" t="str">
        <f t="shared" si="44"/>
        <v>Dark</v>
      </c>
      <c r="R956" t="str">
        <f>_xlfn.XLOOKUP(tbl_orders[[#This Row],[Customer ID]],'Customer Data'!$A$1:$A$1001,'Customer Data'!$H$1:$H$1001,,0)</f>
        <v>Yes</v>
      </c>
    </row>
    <row r="957" spans="1:18" x14ac:dyDescent="0.2">
      <c r="A957" s="2" t="s">
        <v>4103</v>
      </c>
      <c r="B957" s="2" t="str">
        <f>TEXT(tbl_orders[[#This Row],[Order Date]],"mmm")</f>
        <v>Apr</v>
      </c>
      <c r="C957" s="2" t="str">
        <f>TEXT(tbl_orders[[#This Row],[Order Date]],"yyyy")</f>
        <v>2019</v>
      </c>
      <c r="D957" s="3">
        <v>43582</v>
      </c>
      <c r="E957" s="2" t="s">
        <v>4020</v>
      </c>
      <c r="F957" t="s">
        <v>4275</v>
      </c>
      <c r="G957" s="2">
        <v>5</v>
      </c>
      <c r="H957" s="2" t="str">
        <f>_xlfn.XLOOKUP(E957,'Customer Data'!$A$1:$A$1001,'Customer Data'!$B$1:$B$1001,,0)</f>
        <v>Brenn Dundredge</v>
      </c>
      <c r="I957" s="2" t="str">
        <f>IF(_xlfn.XLOOKUP(E957,'Customer Data'!$A$1:$A$1001,'Customer Data'!$C$1:$C$1001,,0)=0,"",_xlfn.XLOOKUP(E957,'Customer Data'!$A$1:$A$1001,'Customer Data'!$C$1:$C$1001,,0))</f>
        <v/>
      </c>
      <c r="J957" s="2" t="str">
        <f>_xlfn.XLOOKUP(E957,'Customer Data'!$A$1:$A$1001,'Customer Data'!$F$1:$F$1001,,0)</f>
        <v>Brazil</v>
      </c>
      <c r="K957" t="str">
        <f>INDEX('Product Data'!$A$1:$G$49,MATCH('Order Data'!$F957,'Product Data'!$A$1:$A$49,0),MATCH('Order Data'!K$1,'Product Data'!$A$1:$G$1,0))</f>
        <v>Exc</v>
      </c>
      <c r="L957" t="str">
        <f>INDEX('Product Data'!$A$1:$G$49,MATCH('Order Data'!$F957,'Product Data'!$A$1:$A$49,0),MATCH('Order Data'!L$1,'Product Data'!$A$1:$G$1,0))</f>
        <v>L</v>
      </c>
      <c r="M957" s="4">
        <f>INDEX('Product Data'!$A$1:$G$49,MATCH('Order Data'!$F957,'Product Data'!$A$1:$A$49,0),MATCH('Order Data'!M$1,'Product Data'!$A$1:$G$1,0))</f>
        <v>2.5</v>
      </c>
      <c r="N957" s="5">
        <f>INDEX('Product Data'!$A$1:$G$49,MATCH('Order Data'!$F957,'Product Data'!$A$1:$A$49,0),MATCH('Order Data'!N$1,'Product Data'!$A$1:$G$1,0))</f>
        <v>34.154999999999994</v>
      </c>
      <c r="O957" s="5">
        <f t="shared" si="42"/>
        <v>170.77499999999998</v>
      </c>
      <c r="P957" t="str">
        <f t="shared" si="43"/>
        <v>Excelsa</v>
      </c>
      <c r="Q957" t="str">
        <f t="shared" si="44"/>
        <v>Light</v>
      </c>
      <c r="R957" t="str">
        <f>_xlfn.XLOOKUP(tbl_orders[[#This Row],[Customer ID]],'Customer Data'!$A$1:$A$1001,'Customer Data'!$H$1:$H$1001,,0)</f>
        <v>Yes</v>
      </c>
    </row>
    <row r="958" spans="1:18" x14ac:dyDescent="0.2">
      <c r="A958" s="2" t="s">
        <v>4103</v>
      </c>
      <c r="B958" s="2" t="str">
        <f>TEXT(tbl_orders[[#This Row],[Order Date]],"mmm")</f>
        <v>Apr</v>
      </c>
      <c r="C958" s="2" t="str">
        <f>TEXT(tbl_orders[[#This Row],[Order Date]],"yyyy")</f>
        <v>2019</v>
      </c>
      <c r="D958" s="3">
        <v>43582</v>
      </c>
      <c r="E958" s="2" t="s">
        <v>4020</v>
      </c>
      <c r="F958" t="s">
        <v>4269</v>
      </c>
      <c r="G958" s="2">
        <v>2</v>
      </c>
      <c r="H958" s="2" t="str">
        <f>_xlfn.XLOOKUP(E958,'Customer Data'!$A$1:$A$1001,'Customer Data'!$B$1:$B$1001,,0)</f>
        <v>Brenn Dundredge</v>
      </c>
      <c r="I958" s="2" t="str">
        <f>IF(_xlfn.XLOOKUP(E958,'Customer Data'!$A$1:$A$1001,'Customer Data'!$C$1:$C$1001,,0)=0,"",_xlfn.XLOOKUP(E958,'Customer Data'!$A$1:$A$1001,'Customer Data'!$C$1:$C$1001,,0))</f>
        <v/>
      </c>
      <c r="J958" s="2" t="str">
        <f>_xlfn.XLOOKUP(E958,'Customer Data'!$A$1:$A$1001,'Customer Data'!$F$1:$F$1001,,0)</f>
        <v>Brazil</v>
      </c>
      <c r="K958" t="str">
        <f>INDEX('Product Data'!$A$1:$G$49,MATCH('Order Data'!$F958,'Product Data'!$A$1:$A$49,0),MATCH('Order Data'!K$1,'Product Data'!$A$1:$G$1,0))</f>
        <v>Rob</v>
      </c>
      <c r="L958" t="str">
        <f>INDEX('Product Data'!$A$1:$G$49,MATCH('Order Data'!$F958,'Product Data'!$A$1:$A$49,0),MATCH('Order Data'!L$1,'Product Data'!$A$1:$G$1,0))</f>
        <v>L</v>
      </c>
      <c r="M958" s="4">
        <f>INDEX('Product Data'!$A$1:$G$49,MATCH('Order Data'!$F958,'Product Data'!$A$1:$A$49,0),MATCH('Order Data'!M$1,'Product Data'!$A$1:$G$1,0))</f>
        <v>2.5</v>
      </c>
      <c r="N958" s="5">
        <f>INDEX('Product Data'!$A$1:$G$49,MATCH('Order Data'!$F958,'Product Data'!$A$1:$A$49,0),MATCH('Order Data'!N$1,'Product Data'!$A$1:$G$1,0))</f>
        <v>27.484999999999996</v>
      </c>
      <c r="O958" s="5">
        <f t="shared" si="42"/>
        <v>54.969999999999992</v>
      </c>
      <c r="P958" t="str">
        <f t="shared" si="43"/>
        <v>Robusta</v>
      </c>
      <c r="Q958" t="str">
        <f t="shared" si="44"/>
        <v>Light</v>
      </c>
      <c r="R958" t="str">
        <f>_xlfn.XLOOKUP(tbl_orders[[#This Row],[Customer ID]],'Customer Data'!$A$1:$A$1001,'Customer Data'!$H$1:$H$1001,,0)</f>
        <v>Yes</v>
      </c>
    </row>
    <row r="959" spans="1:18" x14ac:dyDescent="0.2">
      <c r="A959" s="2" t="s">
        <v>4103</v>
      </c>
      <c r="B959" s="2" t="str">
        <f>TEXT(tbl_orders[[#This Row],[Order Date]],"mmm")</f>
        <v>Apr</v>
      </c>
      <c r="C959" s="2" t="str">
        <f>TEXT(tbl_orders[[#This Row],[Order Date]],"yyyy")</f>
        <v>2019</v>
      </c>
      <c r="D959" s="3">
        <v>43582</v>
      </c>
      <c r="E959" s="2" t="s">
        <v>4020</v>
      </c>
      <c r="F959" t="s">
        <v>4298</v>
      </c>
      <c r="G959" s="2">
        <v>1</v>
      </c>
      <c r="H959" s="2" t="str">
        <f>_xlfn.XLOOKUP(E959,'Customer Data'!$A$1:$A$1001,'Customer Data'!$B$1:$B$1001,,0)</f>
        <v>Brenn Dundredge</v>
      </c>
      <c r="I959" s="2" t="str">
        <f>IF(_xlfn.XLOOKUP(E959,'Customer Data'!$A$1:$A$1001,'Customer Data'!$C$1:$C$1001,,0)=0,"",_xlfn.XLOOKUP(E959,'Customer Data'!$A$1:$A$1001,'Customer Data'!$C$1:$C$1001,,0))</f>
        <v/>
      </c>
      <c r="J959" s="2" t="str">
        <f>_xlfn.XLOOKUP(E959,'Customer Data'!$A$1:$A$1001,'Customer Data'!$F$1:$F$1001,,0)</f>
        <v>Brazil</v>
      </c>
      <c r="K959" t="str">
        <f>INDEX('Product Data'!$A$1:$G$49,MATCH('Order Data'!$F959,'Product Data'!$A$1:$A$49,0),MATCH('Order Data'!K$1,'Product Data'!$A$1:$G$1,0))</f>
        <v>Exc</v>
      </c>
      <c r="L959" t="str">
        <f>INDEX('Product Data'!$A$1:$G$49,MATCH('Order Data'!$F959,'Product Data'!$A$1:$A$49,0),MATCH('Order Data'!L$1,'Product Data'!$A$1:$G$1,0))</f>
        <v>L</v>
      </c>
      <c r="M959" s="4">
        <f>INDEX('Product Data'!$A$1:$G$49,MATCH('Order Data'!$F959,'Product Data'!$A$1:$A$49,0),MATCH('Order Data'!M$1,'Product Data'!$A$1:$G$1,0))</f>
        <v>1</v>
      </c>
      <c r="N959" s="5">
        <f>INDEX('Product Data'!$A$1:$G$49,MATCH('Order Data'!$F959,'Product Data'!$A$1:$A$49,0),MATCH('Order Data'!N$1,'Product Data'!$A$1:$G$1,0))</f>
        <v>14.85</v>
      </c>
      <c r="O959" s="5">
        <f t="shared" si="42"/>
        <v>14.85</v>
      </c>
      <c r="P959" t="str">
        <f t="shared" si="43"/>
        <v>Excelsa</v>
      </c>
      <c r="Q959" t="str">
        <f t="shared" si="44"/>
        <v>Light</v>
      </c>
      <c r="R959" t="str">
        <f>_xlfn.XLOOKUP(tbl_orders[[#This Row],[Customer ID]],'Customer Data'!$A$1:$A$1001,'Customer Data'!$H$1:$H$1001,,0)</f>
        <v>Yes</v>
      </c>
    </row>
    <row r="960" spans="1:18" x14ac:dyDescent="0.2">
      <c r="A960" s="2" t="s">
        <v>4103</v>
      </c>
      <c r="B960" s="2" t="str">
        <f>TEXT(tbl_orders[[#This Row],[Order Date]],"mmm")</f>
        <v>Apr</v>
      </c>
      <c r="C960" s="2" t="str">
        <f>TEXT(tbl_orders[[#This Row],[Order Date]],"yyyy")</f>
        <v>2019</v>
      </c>
      <c r="D960" s="3">
        <v>43582</v>
      </c>
      <c r="E960" s="2" t="s">
        <v>4020</v>
      </c>
      <c r="F960" t="s">
        <v>4294</v>
      </c>
      <c r="G960" s="2">
        <v>2</v>
      </c>
      <c r="H960" s="2" t="str">
        <f>_xlfn.XLOOKUP(E960,'Customer Data'!$A$1:$A$1001,'Customer Data'!$B$1:$B$1001,,0)</f>
        <v>Brenn Dundredge</v>
      </c>
      <c r="I960" s="2" t="str">
        <f>IF(_xlfn.XLOOKUP(E960,'Customer Data'!$A$1:$A$1001,'Customer Data'!$C$1:$C$1001,,0)=0,"",_xlfn.XLOOKUP(E960,'Customer Data'!$A$1:$A$1001,'Customer Data'!$C$1:$C$1001,,0))</f>
        <v/>
      </c>
      <c r="J960" s="2" t="str">
        <f>_xlfn.XLOOKUP(E960,'Customer Data'!$A$1:$A$1001,'Customer Data'!$F$1:$F$1001,,0)</f>
        <v>Brazil</v>
      </c>
      <c r="K960" t="str">
        <f>INDEX('Product Data'!$A$1:$G$49,MATCH('Order Data'!$F960,'Product Data'!$A$1:$A$49,0),MATCH('Order Data'!K$1,'Product Data'!$A$1:$G$1,0))</f>
        <v>Ara</v>
      </c>
      <c r="L960" t="str">
        <f>INDEX('Product Data'!$A$1:$G$49,MATCH('Order Data'!$F960,'Product Data'!$A$1:$A$49,0),MATCH('Order Data'!L$1,'Product Data'!$A$1:$G$1,0))</f>
        <v>L</v>
      </c>
      <c r="M960" s="4">
        <f>INDEX('Product Data'!$A$1:$G$49,MATCH('Order Data'!$F960,'Product Data'!$A$1:$A$49,0),MATCH('Order Data'!M$1,'Product Data'!$A$1:$G$1,0))</f>
        <v>0.2</v>
      </c>
      <c r="N960" s="5">
        <f>INDEX('Product Data'!$A$1:$G$49,MATCH('Order Data'!$F960,'Product Data'!$A$1:$A$49,0),MATCH('Order Data'!N$1,'Product Data'!$A$1:$G$1,0))</f>
        <v>3.8849999999999998</v>
      </c>
      <c r="O960" s="5">
        <f t="shared" si="42"/>
        <v>7.77</v>
      </c>
      <c r="P960" t="str">
        <f t="shared" si="43"/>
        <v>Arabica</v>
      </c>
      <c r="Q960" t="str">
        <f t="shared" si="44"/>
        <v>Light</v>
      </c>
      <c r="R960" t="str">
        <f>_xlfn.XLOOKUP(tbl_orders[[#This Row],[Customer ID]],'Customer Data'!$A$1:$A$1001,'Customer Data'!$H$1:$H$1001,,0)</f>
        <v>Yes</v>
      </c>
    </row>
    <row r="961" spans="1:18" x14ac:dyDescent="0.2">
      <c r="A961" s="2" t="s">
        <v>4116</v>
      </c>
      <c r="B961" s="2" t="str">
        <f>TEXT(tbl_orders[[#This Row],[Order Date]],"mmm")</f>
        <v>Feb</v>
      </c>
      <c r="C961" s="2" t="str">
        <f>TEXT(tbl_orders[[#This Row],[Order Date]],"yyyy")</f>
        <v>2022</v>
      </c>
      <c r="D961" s="3">
        <v>44598</v>
      </c>
      <c r="E961" s="2" t="s">
        <v>4117</v>
      </c>
      <c r="F961" t="s">
        <v>4272</v>
      </c>
      <c r="G961" s="2">
        <v>2</v>
      </c>
      <c r="H961" s="2" t="str">
        <f>_xlfn.XLOOKUP(E961,'Customer Data'!$A$1:$A$1001,'Customer Data'!$B$1:$B$1001,,0)</f>
        <v>Rhodie Strathern</v>
      </c>
      <c r="I961" s="2" t="str">
        <f>IF(_xlfn.XLOOKUP(E961,'Customer Data'!$A$1:$A$1001,'Customer Data'!$C$1:$C$1001,,0)=0,"",_xlfn.XLOOKUP(E961,'Customer Data'!$A$1:$A$1001,'Customer Data'!$C$1:$C$1001,,0))</f>
        <v>rstrathernqn@devhub.com</v>
      </c>
      <c r="J961" s="2" t="str">
        <f>_xlfn.XLOOKUP(E961,'Customer Data'!$A$1:$A$1001,'Customer Data'!$F$1:$F$1001,,0)</f>
        <v>China</v>
      </c>
      <c r="K961" t="str">
        <f>INDEX('Product Data'!$A$1:$G$49,MATCH('Order Data'!$F961,'Product Data'!$A$1:$A$49,0),MATCH('Order Data'!K$1,'Product Data'!$A$1:$G$1,0))</f>
        <v>Lib</v>
      </c>
      <c r="L961" t="str">
        <f>INDEX('Product Data'!$A$1:$G$49,MATCH('Order Data'!$F961,'Product Data'!$A$1:$A$49,0),MATCH('Order Data'!L$1,'Product Data'!$A$1:$G$1,0))</f>
        <v>L</v>
      </c>
      <c r="M961" s="4">
        <f>INDEX('Product Data'!$A$1:$G$49,MATCH('Order Data'!$F961,'Product Data'!$A$1:$A$49,0),MATCH('Order Data'!M$1,'Product Data'!$A$1:$G$1,0))</f>
        <v>0.2</v>
      </c>
      <c r="N961" s="5">
        <f>INDEX('Product Data'!$A$1:$G$49,MATCH('Order Data'!$F961,'Product Data'!$A$1:$A$49,0),MATCH('Order Data'!N$1,'Product Data'!$A$1:$G$1,0))</f>
        <v>4.7549999999999999</v>
      </c>
      <c r="O961" s="5">
        <f t="shared" si="42"/>
        <v>9.51</v>
      </c>
      <c r="P961" t="str">
        <f t="shared" si="43"/>
        <v>Liberica</v>
      </c>
      <c r="Q961" t="str">
        <f t="shared" si="44"/>
        <v>Light</v>
      </c>
      <c r="R961" t="str">
        <f>_xlfn.XLOOKUP(tbl_orders[[#This Row],[Customer ID]],'Customer Data'!$A$1:$A$1001,'Customer Data'!$H$1:$H$1001,,0)</f>
        <v>Yes</v>
      </c>
    </row>
    <row r="962" spans="1:18" x14ac:dyDescent="0.2">
      <c r="A962" s="2" t="s">
        <v>4120</v>
      </c>
      <c r="B962" s="2" t="str">
        <f>TEXT(tbl_orders[[#This Row],[Order Date]],"mmm")</f>
        <v>Jan</v>
      </c>
      <c r="C962" s="2" t="str">
        <f>TEXT(tbl_orders[[#This Row],[Order Date]],"yyyy")</f>
        <v>2022</v>
      </c>
      <c r="D962" s="3">
        <v>44591</v>
      </c>
      <c r="E962" s="2" t="s">
        <v>4121</v>
      </c>
      <c r="F962" t="s">
        <v>4297</v>
      </c>
      <c r="G962" s="2">
        <v>2</v>
      </c>
      <c r="H962" s="2" t="str">
        <f>_xlfn.XLOOKUP(E962,'Customer Data'!$A$1:$A$1001,'Customer Data'!$B$1:$B$1001,,0)</f>
        <v>Chad Miguel</v>
      </c>
      <c r="I962" s="2" t="str">
        <f>IF(_xlfn.XLOOKUP(E962,'Customer Data'!$A$1:$A$1001,'Customer Data'!$C$1:$C$1001,,0)=0,"",_xlfn.XLOOKUP(E962,'Customer Data'!$A$1:$A$1001,'Customer Data'!$C$1:$C$1001,,0))</f>
        <v>cmiguelqo@exblog.jp</v>
      </c>
      <c r="J962" s="2" t="str">
        <f>_xlfn.XLOOKUP(E962,'Customer Data'!$A$1:$A$1001,'Customer Data'!$F$1:$F$1001,,0)</f>
        <v>Brazil</v>
      </c>
      <c r="K962" t="str">
        <f>INDEX('Product Data'!$A$1:$G$49,MATCH('Order Data'!$F962,'Product Data'!$A$1:$A$49,0),MATCH('Order Data'!K$1,'Product Data'!$A$1:$G$1,0))</f>
        <v>Lib</v>
      </c>
      <c r="L962" t="str">
        <f>INDEX('Product Data'!$A$1:$G$49,MATCH('Order Data'!$F962,'Product Data'!$A$1:$A$49,0),MATCH('Order Data'!L$1,'Product Data'!$A$1:$G$1,0))</f>
        <v>L</v>
      </c>
      <c r="M962" s="4">
        <f>INDEX('Product Data'!$A$1:$G$49,MATCH('Order Data'!$F962,'Product Data'!$A$1:$A$49,0),MATCH('Order Data'!M$1,'Product Data'!$A$1:$G$1,0))</f>
        <v>1</v>
      </c>
      <c r="N962" s="5">
        <f>INDEX('Product Data'!$A$1:$G$49,MATCH('Order Data'!$F962,'Product Data'!$A$1:$A$49,0),MATCH('Order Data'!N$1,'Product Data'!$A$1:$G$1,0))</f>
        <v>15.85</v>
      </c>
      <c r="O962" s="5">
        <f t="shared" si="42"/>
        <v>31.7</v>
      </c>
      <c r="P962" t="str">
        <f t="shared" si="43"/>
        <v>Liberica</v>
      </c>
      <c r="Q962" t="str">
        <f t="shared" si="44"/>
        <v>Light</v>
      </c>
      <c r="R962" t="str">
        <f>_xlfn.XLOOKUP(tbl_orders[[#This Row],[Customer ID]],'Customer Data'!$A$1:$A$1001,'Customer Data'!$H$1:$H$1001,,0)</f>
        <v>Yes</v>
      </c>
    </row>
    <row r="963" spans="1:18" x14ac:dyDescent="0.2">
      <c r="A963" s="2" t="s">
        <v>4124</v>
      </c>
      <c r="B963" s="2" t="str">
        <f>TEXT(tbl_orders[[#This Row],[Order Date]],"mmm")</f>
        <v>Nov</v>
      </c>
      <c r="C963" s="2" t="str">
        <f>TEXT(tbl_orders[[#This Row],[Order Date]],"yyyy")</f>
        <v>2020</v>
      </c>
      <c r="D963" s="3">
        <v>44158</v>
      </c>
      <c r="E963" s="2" t="s">
        <v>4125</v>
      </c>
      <c r="F963" t="s">
        <v>4295</v>
      </c>
      <c r="G963" s="2">
        <v>2</v>
      </c>
      <c r="H963" s="2" t="str">
        <f>_xlfn.XLOOKUP(E963,'Customer Data'!$A$1:$A$1001,'Customer Data'!$B$1:$B$1001,,0)</f>
        <v>Florinda Matusovsky</v>
      </c>
      <c r="I963" s="2" t="str">
        <f>IF(_xlfn.XLOOKUP(E963,'Customer Data'!$A$1:$A$1001,'Customer Data'!$C$1:$C$1001,,0)=0,"",_xlfn.XLOOKUP(E963,'Customer Data'!$A$1:$A$1001,'Customer Data'!$C$1:$C$1001,,0))</f>
        <v/>
      </c>
      <c r="J963" s="2" t="str">
        <f>_xlfn.XLOOKUP(E963,'Customer Data'!$A$1:$A$1001,'Customer Data'!$F$1:$F$1001,,0)</f>
        <v>United States</v>
      </c>
      <c r="K963" t="str">
        <f>INDEX('Product Data'!$A$1:$G$49,MATCH('Order Data'!$F963,'Product Data'!$A$1:$A$49,0),MATCH('Order Data'!K$1,'Product Data'!$A$1:$G$1,0))</f>
        <v>Ara</v>
      </c>
      <c r="L963" t="str">
        <f>INDEX('Product Data'!$A$1:$G$49,MATCH('Order Data'!$F963,'Product Data'!$A$1:$A$49,0),MATCH('Order Data'!L$1,'Product Data'!$A$1:$G$1,0))</f>
        <v>D</v>
      </c>
      <c r="M963" s="4">
        <f>INDEX('Product Data'!$A$1:$G$49,MATCH('Order Data'!$F963,'Product Data'!$A$1:$A$49,0),MATCH('Order Data'!M$1,'Product Data'!$A$1:$G$1,0))</f>
        <v>2.5</v>
      </c>
      <c r="N963" s="5">
        <f>INDEX('Product Data'!$A$1:$G$49,MATCH('Order Data'!$F963,'Product Data'!$A$1:$A$49,0),MATCH('Order Data'!N$1,'Product Data'!$A$1:$G$1,0))</f>
        <v>22.884999999999998</v>
      </c>
      <c r="O963" s="5">
        <f t="shared" ref="O963:O1001" si="45">N963*G963</f>
        <v>45.769999999999996</v>
      </c>
      <c r="P963" t="str">
        <f t="shared" ref="P963:P1001" si="46">IF(K963="Rob","Robusta",IF(K963="Exc","Excelsa",IF(K963="Ara","Arabica",IF(K963="Lib","Liberica",""))))</f>
        <v>Arabica</v>
      </c>
      <c r="Q963" t="str">
        <f t="shared" ref="Q963:Q1001" si="47">IF(L963="M","Medium",IF(L963="L","Light",IF(L963="D","Dark","")))</f>
        <v>Dark</v>
      </c>
      <c r="R963" t="str">
        <f>_xlfn.XLOOKUP(tbl_orders[[#This Row],[Customer ID]],'Customer Data'!$A$1:$A$1001,'Customer Data'!$H$1:$H$1001,,0)</f>
        <v>Yes</v>
      </c>
    </row>
    <row r="964" spans="1:18" x14ac:dyDescent="0.2">
      <c r="A964" s="2" t="s">
        <v>4127</v>
      </c>
      <c r="B964" s="2" t="str">
        <f>TEXT(tbl_orders[[#This Row],[Order Date]],"mmm")</f>
        <v>Apr</v>
      </c>
      <c r="C964" s="2" t="str">
        <f>TEXT(tbl_orders[[#This Row],[Order Date]],"yyyy")</f>
        <v>2022</v>
      </c>
      <c r="D964" s="3">
        <v>44664</v>
      </c>
      <c r="E964" s="2" t="s">
        <v>4128</v>
      </c>
      <c r="F964" t="s">
        <v>4304</v>
      </c>
      <c r="G964" s="2">
        <v>2</v>
      </c>
      <c r="H964" s="2" t="str">
        <f>_xlfn.XLOOKUP(E964,'Customer Data'!$A$1:$A$1001,'Customer Data'!$B$1:$B$1001,,0)</f>
        <v>Morly Rocks</v>
      </c>
      <c r="I964" s="2" t="str">
        <f>IF(_xlfn.XLOOKUP(E964,'Customer Data'!$A$1:$A$1001,'Customer Data'!$C$1:$C$1001,,0)=0,"",_xlfn.XLOOKUP(E964,'Customer Data'!$A$1:$A$1001,'Customer Data'!$C$1:$C$1001,,0))</f>
        <v>mrocksqq@exblog.jp</v>
      </c>
      <c r="J964" s="2" t="str">
        <f>_xlfn.XLOOKUP(E964,'Customer Data'!$A$1:$A$1001,'Customer Data'!$F$1:$F$1001,,0)</f>
        <v>Brazil</v>
      </c>
      <c r="K964" t="str">
        <f>INDEX('Product Data'!$A$1:$G$49,MATCH('Order Data'!$F964,'Product Data'!$A$1:$A$49,0),MATCH('Order Data'!K$1,'Product Data'!$A$1:$G$1,0))</f>
        <v>Rob</v>
      </c>
      <c r="L964" t="str">
        <f>INDEX('Product Data'!$A$1:$G$49,MATCH('Order Data'!$F964,'Product Data'!$A$1:$A$49,0),MATCH('Order Data'!L$1,'Product Data'!$A$1:$G$1,0))</f>
        <v>D</v>
      </c>
      <c r="M964" s="4">
        <f>INDEX('Product Data'!$A$1:$G$49,MATCH('Order Data'!$F964,'Product Data'!$A$1:$A$49,0),MATCH('Order Data'!M$1,'Product Data'!$A$1:$G$1,0))</f>
        <v>1</v>
      </c>
      <c r="N964" s="5">
        <f>INDEX('Product Data'!$A$1:$G$49,MATCH('Order Data'!$F964,'Product Data'!$A$1:$A$49,0),MATCH('Order Data'!N$1,'Product Data'!$A$1:$G$1,0))</f>
        <v>8.9499999999999993</v>
      </c>
      <c r="O964" s="5">
        <f t="shared" si="45"/>
        <v>17.899999999999999</v>
      </c>
      <c r="P964" t="str">
        <f t="shared" si="46"/>
        <v>Robusta</v>
      </c>
      <c r="Q964" t="str">
        <f t="shared" si="47"/>
        <v>Dark</v>
      </c>
      <c r="R964" t="str">
        <f>_xlfn.XLOOKUP(tbl_orders[[#This Row],[Customer ID]],'Customer Data'!$A$1:$A$1001,'Customer Data'!$H$1:$H$1001,,0)</f>
        <v>Yes</v>
      </c>
    </row>
    <row r="965" spans="1:18" x14ac:dyDescent="0.2">
      <c r="A965" s="2" t="s">
        <v>4131</v>
      </c>
      <c r="B965" s="2" t="str">
        <f>TEXT(tbl_orders[[#This Row],[Order Date]],"mmm")</f>
        <v>Jan</v>
      </c>
      <c r="C965" s="2" t="str">
        <f>TEXT(tbl_orders[[#This Row],[Order Date]],"yyyy")</f>
        <v>2021</v>
      </c>
      <c r="D965" s="3">
        <v>44203</v>
      </c>
      <c r="E965" s="2" t="s">
        <v>4132</v>
      </c>
      <c r="F965" t="s">
        <v>4273</v>
      </c>
      <c r="G965" s="2">
        <v>4</v>
      </c>
      <c r="H965" s="2" t="str">
        <f>_xlfn.XLOOKUP(E965,'Customer Data'!$A$1:$A$1001,'Customer Data'!$B$1:$B$1001,,0)</f>
        <v>Yuri Burrells</v>
      </c>
      <c r="I965" s="2" t="str">
        <f>IF(_xlfn.XLOOKUP(E965,'Customer Data'!$A$1:$A$1001,'Customer Data'!$C$1:$C$1001,,0)=0,"",_xlfn.XLOOKUP(E965,'Customer Data'!$A$1:$A$1001,'Customer Data'!$C$1:$C$1001,,0))</f>
        <v>yburrellsqr@vinaora.com</v>
      </c>
      <c r="J965" s="2" t="str">
        <f>_xlfn.XLOOKUP(E965,'Customer Data'!$A$1:$A$1001,'Customer Data'!$F$1:$F$1001,,0)</f>
        <v>China</v>
      </c>
      <c r="K965" t="str">
        <f>INDEX('Product Data'!$A$1:$G$49,MATCH('Order Data'!$F965,'Product Data'!$A$1:$A$49,0),MATCH('Order Data'!K$1,'Product Data'!$A$1:$G$1,0))</f>
        <v>Rob</v>
      </c>
      <c r="L965" t="str">
        <f>INDEX('Product Data'!$A$1:$G$49,MATCH('Order Data'!$F965,'Product Data'!$A$1:$A$49,0),MATCH('Order Data'!L$1,'Product Data'!$A$1:$G$1,0))</f>
        <v>M</v>
      </c>
      <c r="M965" s="4">
        <f>INDEX('Product Data'!$A$1:$G$49,MATCH('Order Data'!$F965,'Product Data'!$A$1:$A$49,0),MATCH('Order Data'!M$1,'Product Data'!$A$1:$G$1,0))</f>
        <v>0.5</v>
      </c>
      <c r="N965" s="5">
        <f>INDEX('Product Data'!$A$1:$G$49,MATCH('Order Data'!$F965,'Product Data'!$A$1:$A$49,0),MATCH('Order Data'!N$1,'Product Data'!$A$1:$G$1,0))</f>
        <v>5.97</v>
      </c>
      <c r="O965" s="5">
        <f t="shared" si="45"/>
        <v>23.88</v>
      </c>
      <c r="P965" t="str">
        <f t="shared" si="46"/>
        <v>Robusta</v>
      </c>
      <c r="Q965" t="str">
        <f t="shared" si="47"/>
        <v>Medium</v>
      </c>
      <c r="R965" t="str">
        <f>_xlfn.XLOOKUP(tbl_orders[[#This Row],[Customer ID]],'Customer Data'!$A$1:$A$1001,'Customer Data'!$H$1:$H$1001,,0)</f>
        <v>Yes</v>
      </c>
    </row>
    <row r="966" spans="1:18" x14ac:dyDescent="0.2">
      <c r="A966" s="2" t="s">
        <v>4135</v>
      </c>
      <c r="B966" s="2" t="str">
        <f>TEXT(tbl_orders[[#This Row],[Order Date]],"mmm")</f>
        <v>Feb</v>
      </c>
      <c r="C966" s="2" t="str">
        <f>TEXT(tbl_orders[[#This Row],[Order Date]],"yyyy")</f>
        <v>2020</v>
      </c>
      <c r="D966" s="3">
        <v>43865</v>
      </c>
      <c r="E966" s="2" t="s">
        <v>4136</v>
      </c>
      <c r="F966" t="s">
        <v>4311</v>
      </c>
      <c r="G966" s="2">
        <v>5</v>
      </c>
      <c r="H966" s="2" t="str">
        <f>_xlfn.XLOOKUP(E966,'Customer Data'!$A$1:$A$1001,'Customer Data'!$B$1:$B$1001,,0)</f>
        <v>Cleopatra Goodrum</v>
      </c>
      <c r="I966" s="2" t="str">
        <f>IF(_xlfn.XLOOKUP(E966,'Customer Data'!$A$1:$A$1001,'Customer Data'!$C$1:$C$1001,,0)=0,"",_xlfn.XLOOKUP(E966,'Customer Data'!$A$1:$A$1001,'Customer Data'!$C$1:$C$1001,,0))</f>
        <v>cgoodrumqs@goodreads.com</v>
      </c>
      <c r="J966" s="2" t="str">
        <f>_xlfn.XLOOKUP(E966,'Customer Data'!$A$1:$A$1001,'Customer Data'!$F$1:$F$1001,,0)</f>
        <v>China</v>
      </c>
      <c r="K966" t="str">
        <f>INDEX('Product Data'!$A$1:$G$49,MATCH('Order Data'!$F966,'Product Data'!$A$1:$A$49,0),MATCH('Order Data'!K$1,'Product Data'!$A$1:$G$1,0))</f>
        <v>Exc</v>
      </c>
      <c r="L966" t="str">
        <f>INDEX('Product Data'!$A$1:$G$49,MATCH('Order Data'!$F966,'Product Data'!$A$1:$A$49,0),MATCH('Order Data'!L$1,'Product Data'!$A$1:$G$1,0))</f>
        <v>L</v>
      </c>
      <c r="M966" s="4">
        <f>INDEX('Product Data'!$A$1:$G$49,MATCH('Order Data'!$F966,'Product Data'!$A$1:$A$49,0),MATCH('Order Data'!M$1,'Product Data'!$A$1:$G$1,0))</f>
        <v>0.2</v>
      </c>
      <c r="N966" s="5">
        <f>INDEX('Product Data'!$A$1:$G$49,MATCH('Order Data'!$F966,'Product Data'!$A$1:$A$49,0),MATCH('Order Data'!N$1,'Product Data'!$A$1:$G$1,0))</f>
        <v>4.4550000000000001</v>
      </c>
      <c r="O966" s="5">
        <f t="shared" si="45"/>
        <v>22.274999999999999</v>
      </c>
      <c r="P966" t="str">
        <f t="shared" si="46"/>
        <v>Excelsa</v>
      </c>
      <c r="Q966" t="str">
        <f t="shared" si="47"/>
        <v>Light</v>
      </c>
      <c r="R966" t="str">
        <f>_xlfn.XLOOKUP(tbl_orders[[#This Row],[Customer ID]],'Customer Data'!$A$1:$A$1001,'Customer Data'!$H$1:$H$1001,,0)</f>
        <v>No</v>
      </c>
    </row>
    <row r="967" spans="1:18" x14ac:dyDescent="0.2">
      <c r="A967" s="2" t="s">
        <v>4139</v>
      </c>
      <c r="B967" s="2" t="str">
        <f>TEXT(tbl_orders[[#This Row],[Order Date]],"mmm")</f>
        <v>Sep</v>
      </c>
      <c r="C967" s="2" t="str">
        <f>TEXT(tbl_orders[[#This Row],[Order Date]],"yyyy")</f>
        <v>2019</v>
      </c>
      <c r="D967" s="3">
        <v>43724</v>
      </c>
      <c r="E967" s="2" t="s">
        <v>4140</v>
      </c>
      <c r="F967" t="s">
        <v>4265</v>
      </c>
      <c r="G967" s="2">
        <v>3</v>
      </c>
      <c r="H967" s="2" t="str">
        <f>_xlfn.XLOOKUP(E967,'Customer Data'!$A$1:$A$1001,'Customer Data'!$B$1:$B$1001,,0)</f>
        <v>Joey Jefferys</v>
      </c>
      <c r="I967" s="2" t="str">
        <f>IF(_xlfn.XLOOKUP(E967,'Customer Data'!$A$1:$A$1001,'Customer Data'!$C$1:$C$1001,,0)=0,"",_xlfn.XLOOKUP(E967,'Customer Data'!$A$1:$A$1001,'Customer Data'!$C$1:$C$1001,,0))</f>
        <v>jjefferysqt@blog.com</v>
      </c>
      <c r="J967" s="2" t="str">
        <f>_xlfn.XLOOKUP(E967,'Customer Data'!$A$1:$A$1001,'Customer Data'!$F$1:$F$1001,,0)</f>
        <v>United States</v>
      </c>
      <c r="K967" t="str">
        <f>INDEX('Product Data'!$A$1:$G$49,MATCH('Order Data'!$F967,'Product Data'!$A$1:$A$49,0),MATCH('Order Data'!K$1,'Product Data'!$A$1:$G$1,0))</f>
        <v>Rob</v>
      </c>
      <c r="L967" t="str">
        <f>INDEX('Product Data'!$A$1:$G$49,MATCH('Order Data'!$F967,'Product Data'!$A$1:$A$49,0),MATCH('Order Data'!L$1,'Product Data'!$A$1:$G$1,0))</f>
        <v>M</v>
      </c>
      <c r="M967" s="4">
        <f>INDEX('Product Data'!$A$1:$G$49,MATCH('Order Data'!$F967,'Product Data'!$A$1:$A$49,0),MATCH('Order Data'!M$1,'Product Data'!$A$1:$G$1,0))</f>
        <v>1</v>
      </c>
      <c r="N967" s="5">
        <f>INDEX('Product Data'!$A$1:$G$49,MATCH('Order Data'!$F967,'Product Data'!$A$1:$A$49,0),MATCH('Order Data'!N$1,'Product Data'!$A$1:$G$1,0))</f>
        <v>9.9499999999999993</v>
      </c>
      <c r="O967" s="5">
        <f t="shared" si="45"/>
        <v>29.849999999999998</v>
      </c>
      <c r="P967" t="str">
        <f t="shared" si="46"/>
        <v>Robusta</v>
      </c>
      <c r="Q967" t="str">
        <f t="shared" si="47"/>
        <v>Medium</v>
      </c>
      <c r="R967" t="str">
        <f>_xlfn.XLOOKUP(tbl_orders[[#This Row],[Customer ID]],'Customer Data'!$A$1:$A$1001,'Customer Data'!$H$1:$H$1001,,0)</f>
        <v>Yes</v>
      </c>
    </row>
    <row r="968" spans="1:18" x14ac:dyDescent="0.2">
      <c r="A968" s="2" t="s">
        <v>4143</v>
      </c>
      <c r="B968" s="2" t="str">
        <f>TEXT(tbl_orders[[#This Row],[Order Date]],"mmm")</f>
        <v>Jan</v>
      </c>
      <c r="C968" s="2" t="str">
        <f>TEXT(tbl_orders[[#This Row],[Order Date]],"yyyy")</f>
        <v>2019</v>
      </c>
      <c r="D968" s="3">
        <v>43491</v>
      </c>
      <c r="E968" s="2" t="s">
        <v>4144</v>
      </c>
      <c r="F968" t="s">
        <v>4303</v>
      </c>
      <c r="G968" s="2">
        <v>6</v>
      </c>
      <c r="H968" s="2" t="str">
        <f>_xlfn.XLOOKUP(E968,'Customer Data'!$A$1:$A$1001,'Customer Data'!$B$1:$B$1001,,0)</f>
        <v>Bearnard Wardell</v>
      </c>
      <c r="I968" s="2" t="str">
        <f>IF(_xlfn.XLOOKUP(E968,'Customer Data'!$A$1:$A$1001,'Customer Data'!$C$1:$C$1001,,0)=0,"",_xlfn.XLOOKUP(E968,'Customer Data'!$A$1:$A$1001,'Customer Data'!$C$1:$C$1001,,0))</f>
        <v>bwardellqu@adobe.com</v>
      </c>
      <c r="J968" s="2" t="str">
        <f>_xlfn.XLOOKUP(E968,'Customer Data'!$A$1:$A$1001,'Customer Data'!$F$1:$F$1001,,0)</f>
        <v>China</v>
      </c>
      <c r="K968" t="str">
        <f>INDEX('Product Data'!$A$1:$G$49,MATCH('Order Data'!$F968,'Product Data'!$A$1:$A$49,0),MATCH('Order Data'!K$1,'Product Data'!$A$1:$G$1,0))</f>
        <v>Exc</v>
      </c>
      <c r="L968" t="str">
        <f>INDEX('Product Data'!$A$1:$G$49,MATCH('Order Data'!$F968,'Product Data'!$A$1:$A$49,0),MATCH('Order Data'!L$1,'Product Data'!$A$1:$G$1,0))</f>
        <v>L</v>
      </c>
      <c r="M968" s="4">
        <f>INDEX('Product Data'!$A$1:$G$49,MATCH('Order Data'!$F968,'Product Data'!$A$1:$A$49,0),MATCH('Order Data'!M$1,'Product Data'!$A$1:$G$1,0))</f>
        <v>0.5</v>
      </c>
      <c r="N968" s="5">
        <f>INDEX('Product Data'!$A$1:$G$49,MATCH('Order Data'!$F968,'Product Data'!$A$1:$A$49,0),MATCH('Order Data'!N$1,'Product Data'!$A$1:$G$1,0))</f>
        <v>8.91</v>
      </c>
      <c r="O968" s="5">
        <f t="shared" si="45"/>
        <v>53.46</v>
      </c>
      <c r="P968" t="str">
        <f t="shared" si="46"/>
        <v>Excelsa</v>
      </c>
      <c r="Q968" t="str">
        <f t="shared" si="47"/>
        <v>Light</v>
      </c>
      <c r="R968" t="str">
        <f>_xlfn.XLOOKUP(tbl_orders[[#This Row],[Customer ID]],'Customer Data'!$A$1:$A$1001,'Customer Data'!$H$1:$H$1001,,0)</f>
        <v>Yes</v>
      </c>
    </row>
    <row r="969" spans="1:18" x14ac:dyDescent="0.2">
      <c r="A969" s="2" t="s">
        <v>4147</v>
      </c>
      <c r="B969" s="2" t="str">
        <f>TEXT(tbl_orders[[#This Row],[Order Date]],"mmm")</f>
        <v>Feb</v>
      </c>
      <c r="C969" s="2" t="str">
        <f>TEXT(tbl_orders[[#This Row],[Order Date]],"yyyy")</f>
        <v>2021</v>
      </c>
      <c r="D969" s="3">
        <v>44246</v>
      </c>
      <c r="E969" s="2" t="s">
        <v>4148</v>
      </c>
      <c r="F969" t="s">
        <v>4290</v>
      </c>
      <c r="G969" s="2">
        <v>1</v>
      </c>
      <c r="H969" s="2" t="str">
        <f>_xlfn.XLOOKUP(E969,'Customer Data'!$A$1:$A$1001,'Customer Data'!$B$1:$B$1001,,0)</f>
        <v>Zeke Walisiak</v>
      </c>
      <c r="I969" s="2" t="str">
        <f>IF(_xlfn.XLOOKUP(E969,'Customer Data'!$A$1:$A$1001,'Customer Data'!$C$1:$C$1001,,0)=0,"",_xlfn.XLOOKUP(E969,'Customer Data'!$A$1:$A$1001,'Customer Data'!$C$1:$C$1001,,0))</f>
        <v>zwalisiakqv@ucsd.edu</v>
      </c>
      <c r="J969" s="2" t="str">
        <f>_xlfn.XLOOKUP(E969,'Customer Data'!$A$1:$A$1001,'Customer Data'!$F$1:$F$1001,,0)</f>
        <v>Brazil</v>
      </c>
      <c r="K969" t="str">
        <f>INDEX('Product Data'!$A$1:$G$49,MATCH('Order Data'!$F969,'Product Data'!$A$1:$A$49,0),MATCH('Order Data'!K$1,'Product Data'!$A$1:$G$1,0))</f>
        <v>Rob</v>
      </c>
      <c r="L969" t="str">
        <f>INDEX('Product Data'!$A$1:$G$49,MATCH('Order Data'!$F969,'Product Data'!$A$1:$A$49,0),MATCH('Order Data'!L$1,'Product Data'!$A$1:$G$1,0))</f>
        <v>D</v>
      </c>
      <c r="M969" s="4">
        <f>INDEX('Product Data'!$A$1:$G$49,MATCH('Order Data'!$F969,'Product Data'!$A$1:$A$49,0),MATCH('Order Data'!M$1,'Product Data'!$A$1:$G$1,0))</f>
        <v>0.2</v>
      </c>
      <c r="N969" s="5">
        <f>INDEX('Product Data'!$A$1:$G$49,MATCH('Order Data'!$F969,'Product Data'!$A$1:$A$49,0),MATCH('Order Data'!N$1,'Product Data'!$A$1:$G$1,0))</f>
        <v>2.6849999999999996</v>
      </c>
      <c r="O969" s="5">
        <f t="shared" si="45"/>
        <v>2.6849999999999996</v>
      </c>
      <c r="P969" t="str">
        <f t="shared" si="46"/>
        <v>Robusta</v>
      </c>
      <c r="Q969" t="str">
        <f t="shared" si="47"/>
        <v>Dark</v>
      </c>
      <c r="R969" t="str">
        <f>_xlfn.XLOOKUP(tbl_orders[[#This Row],[Customer ID]],'Customer Data'!$A$1:$A$1001,'Customer Data'!$H$1:$H$1001,,0)</f>
        <v>Yes</v>
      </c>
    </row>
    <row r="970" spans="1:18" x14ac:dyDescent="0.2">
      <c r="A970" s="2" t="s">
        <v>4151</v>
      </c>
      <c r="B970" s="2" t="str">
        <f>TEXT(tbl_orders[[#This Row],[Order Date]],"mmm")</f>
        <v>Mar</v>
      </c>
      <c r="C970" s="2" t="str">
        <f>TEXT(tbl_orders[[#This Row],[Order Date]],"yyyy")</f>
        <v>2022</v>
      </c>
      <c r="D970" s="3">
        <v>44642</v>
      </c>
      <c r="E970" s="2" t="s">
        <v>4152</v>
      </c>
      <c r="F970" t="s">
        <v>4301</v>
      </c>
      <c r="G970" s="2">
        <v>2</v>
      </c>
      <c r="H970" s="2" t="str">
        <f>_xlfn.XLOOKUP(E970,'Customer Data'!$A$1:$A$1001,'Customer Data'!$B$1:$B$1001,,0)</f>
        <v>Wiley Leopold</v>
      </c>
      <c r="I970" s="2" t="str">
        <f>IF(_xlfn.XLOOKUP(E970,'Customer Data'!$A$1:$A$1001,'Customer Data'!$C$1:$C$1001,,0)=0,"",_xlfn.XLOOKUP(E970,'Customer Data'!$A$1:$A$1001,'Customer Data'!$C$1:$C$1001,,0))</f>
        <v>wleopoldqw@blogspot.com</v>
      </c>
      <c r="J970" s="2" t="str">
        <f>_xlfn.XLOOKUP(E970,'Customer Data'!$A$1:$A$1001,'Customer Data'!$F$1:$F$1001,,0)</f>
        <v>United States</v>
      </c>
      <c r="K970" t="str">
        <f>INDEX('Product Data'!$A$1:$G$49,MATCH('Order Data'!$F970,'Product Data'!$A$1:$A$49,0),MATCH('Order Data'!K$1,'Product Data'!$A$1:$G$1,0))</f>
        <v>Rob</v>
      </c>
      <c r="L970" t="str">
        <f>INDEX('Product Data'!$A$1:$G$49,MATCH('Order Data'!$F970,'Product Data'!$A$1:$A$49,0),MATCH('Order Data'!L$1,'Product Data'!$A$1:$G$1,0))</f>
        <v>M</v>
      </c>
      <c r="M970" s="4">
        <f>INDEX('Product Data'!$A$1:$G$49,MATCH('Order Data'!$F970,'Product Data'!$A$1:$A$49,0),MATCH('Order Data'!M$1,'Product Data'!$A$1:$G$1,0))</f>
        <v>0.2</v>
      </c>
      <c r="N970" s="5">
        <f>INDEX('Product Data'!$A$1:$G$49,MATCH('Order Data'!$F970,'Product Data'!$A$1:$A$49,0),MATCH('Order Data'!N$1,'Product Data'!$A$1:$G$1,0))</f>
        <v>2.9849999999999999</v>
      </c>
      <c r="O970" s="5">
        <f t="shared" si="45"/>
        <v>5.97</v>
      </c>
      <c r="P970" t="str">
        <f t="shared" si="46"/>
        <v>Robusta</v>
      </c>
      <c r="Q970" t="str">
        <f t="shared" si="47"/>
        <v>Medium</v>
      </c>
      <c r="R970" t="str">
        <f>_xlfn.XLOOKUP(tbl_orders[[#This Row],[Customer ID]],'Customer Data'!$A$1:$A$1001,'Customer Data'!$H$1:$H$1001,,0)</f>
        <v>No</v>
      </c>
    </row>
    <row r="971" spans="1:18" x14ac:dyDescent="0.2">
      <c r="A971" s="2" t="s">
        <v>4155</v>
      </c>
      <c r="B971" s="2" t="str">
        <f>TEXT(tbl_orders[[#This Row],[Order Date]],"mmm")</f>
        <v>Jul</v>
      </c>
      <c r="C971" s="2" t="str">
        <f>TEXT(tbl_orders[[#This Row],[Order Date]],"yyyy")</f>
        <v>2019</v>
      </c>
      <c r="D971" s="3">
        <v>43649</v>
      </c>
      <c r="E971" s="2" t="s">
        <v>4156</v>
      </c>
      <c r="F971" t="s">
        <v>4270</v>
      </c>
      <c r="G971" s="2">
        <v>1</v>
      </c>
      <c r="H971" s="2" t="str">
        <f>_xlfn.XLOOKUP(E971,'Customer Data'!$A$1:$A$1001,'Customer Data'!$B$1:$B$1001,,0)</f>
        <v>Chiarra Shalders</v>
      </c>
      <c r="I971" s="2" t="str">
        <f>IF(_xlfn.XLOOKUP(E971,'Customer Data'!$A$1:$A$1001,'Customer Data'!$C$1:$C$1001,,0)=0,"",_xlfn.XLOOKUP(E971,'Customer Data'!$A$1:$A$1001,'Customer Data'!$C$1:$C$1001,,0))</f>
        <v>cshaldersqx@cisco.com</v>
      </c>
      <c r="J971" s="2" t="str">
        <f>_xlfn.XLOOKUP(E971,'Customer Data'!$A$1:$A$1001,'Customer Data'!$F$1:$F$1001,,0)</f>
        <v>China</v>
      </c>
      <c r="K971" t="str">
        <f>INDEX('Product Data'!$A$1:$G$49,MATCH('Order Data'!$F971,'Product Data'!$A$1:$A$49,0),MATCH('Order Data'!K$1,'Product Data'!$A$1:$G$1,0))</f>
        <v>Lib</v>
      </c>
      <c r="L971" t="str">
        <f>INDEX('Product Data'!$A$1:$G$49,MATCH('Order Data'!$F971,'Product Data'!$A$1:$A$49,0),MATCH('Order Data'!L$1,'Product Data'!$A$1:$G$1,0))</f>
        <v>D</v>
      </c>
      <c r="M971" s="4">
        <f>INDEX('Product Data'!$A$1:$G$49,MATCH('Order Data'!$F971,'Product Data'!$A$1:$A$49,0),MATCH('Order Data'!M$1,'Product Data'!$A$1:$G$1,0))</f>
        <v>1</v>
      </c>
      <c r="N971" s="5">
        <f>INDEX('Product Data'!$A$1:$G$49,MATCH('Order Data'!$F971,'Product Data'!$A$1:$A$49,0),MATCH('Order Data'!N$1,'Product Data'!$A$1:$G$1,0))</f>
        <v>12.95</v>
      </c>
      <c r="O971" s="5">
        <f t="shared" si="45"/>
        <v>12.95</v>
      </c>
      <c r="P971" t="str">
        <f t="shared" si="46"/>
        <v>Liberica</v>
      </c>
      <c r="Q971" t="str">
        <f t="shared" si="47"/>
        <v>Dark</v>
      </c>
      <c r="R971" t="str">
        <f>_xlfn.XLOOKUP(tbl_orders[[#This Row],[Customer ID]],'Customer Data'!$A$1:$A$1001,'Customer Data'!$H$1:$H$1001,,0)</f>
        <v>Yes</v>
      </c>
    </row>
    <row r="972" spans="1:18" x14ac:dyDescent="0.2">
      <c r="A972" s="2" t="s">
        <v>4159</v>
      </c>
      <c r="B972" s="2" t="str">
        <f>TEXT(tbl_orders[[#This Row],[Order Date]],"mmm")</f>
        <v>Sep</v>
      </c>
      <c r="C972" s="2" t="str">
        <f>TEXT(tbl_orders[[#This Row],[Order Date]],"yyyy")</f>
        <v>2019</v>
      </c>
      <c r="D972" s="3">
        <v>43729</v>
      </c>
      <c r="E972" s="2" t="s">
        <v>4160</v>
      </c>
      <c r="F972" t="s">
        <v>4266</v>
      </c>
      <c r="G972" s="2">
        <v>1</v>
      </c>
      <c r="H972" s="2" t="str">
        <f>_xlfn.XLOOKUP(E972,'Customer Data'!$A$1:$A$1001,'Customer Data'!$B$1:$B$1001,,0)</f>
        <v>Sharl Southerill</v>
      </c>
      <c r="I972" s="2" t="str">
        <f>IF(_xlfn.XLOOKUP(E972,'Customer Data'!$A$1:$A$1001,'Customer Data'!$C$1:$C$1001,,0)=0,"",_xlfn.XLOOKUP(E972,'Customer Data'!$A$1:$A$1001,'Customer Data'!$C$1:$C$1001,,0))</f>
        <v/>
      </c>
      <c r="J972" s="2" t="str">
        <f>_xlfn.XLOOKUP(E972,'Customer Data'!$A$1:$A$1001,'Customer Data'!$F$1:$F$1001,,0)</f>
        <v>China</v>
      </c>
      <c r="K972" t="str">
        <f>INDEX('Product Data'!$A$1:$G$49,MATCH('Order Data'!$F972,'Product Data'!$A$1:$A$49,0),MATCH('Order Data'!K$1,'Product Data'!$A$1:$G$1,0))</f>
        <v>Exc</v>
      </c>
      <c r="L972" t="str">
        <f>INDEX('Product Data'!$A$1:$G$49,MATCH('Order Data'!$F972,'Product Data'!$A$1:$A$49,0),MATCH('Order Data'!L$1,'Product Data'!$A$1:$G$1,0))</f>
        <v>M</v>
      </c>
      <c r="M972" s="4">
        <f>INDEX('Product Data'!$A$1:$G$49,MATCH('Order Data'!$F972,'Product Data'!$A$1:$A$49,0),MATCH('Order Data'!M$1,'Product Data'!$A$1:$G$1,0))</f>
        <v>0.5</v>
      </c>
      <c r="N972" s="5">
        <f>INDEX('Product Data'!$A$1:$G$49,MATCH('Order Data'!$F972,'Product Data'!$A$1:$A$49,0),MATCH('Order Data'!N$1,'Product Data'!$A$1:$G$1,0))</f>
        <v>8.25</v>
      </c>
      <c r="O972" s="5">
        <f t="shared" si="45"/>
        <v>8.25</v>
      </c>
      <c r="P972" t="str">
        <f t="shared" si="46"/>
        <v>Excelsa</v>
      </c>
      <c r="Q972" t="str">
        <f t="shared" si="47"/>
        <v>Medium</v>
      </c>
      <c r="R972" t="str">
        <f>_xlfn.XLOOKUP(tbl_orders[[#This Row],[Customer ID]],'Customer Data'!$A$1:$A$1001,'Customer Data'!$H$1:$H$1001,,0)</f>
        <v>No</v>
      </c>
    </row>
    <row r="973" spans="1:18" x14ac:dyDescent="0.2">
      <c r="A973" s="2" t="s">
        <v>4162</v>
      </c>
      <c r="B973" s="2" t="str">
        <f>TEXT(tbl_orders[[#This Row],[Order Date]],"mmm")</f>
        <v>Aug</v>
      </c>
      <c r="C973" s="2" t="str">
        <f>TEXT(tbl_orders[[#This Row],[Order Date]],"yyyy")</f>
        <v>2019</v>
      </c>
      <c r="D973" s="3">
        <v>43703</v>
      </c>
      <c r="E973" s="2" t="s">
        <v>4163</v>
      </c>
      <c r="F973" t="s">
        <v>4309</v>
      </c>
      <c r="G973" s="2">
        <v>5</v>
      </c>
      <c r="H973" s="2" t="str">
        <f>_xlfn.XLOOKUP(E973,'Customer Data'!$A$1:$A$1001,'Customer Data'!$B$1:$B$1001,,0)</f>
        <v>Noni Furber</v>
      </c>
      <c r="I973" s="2" t="str">
        <f>IF(_xlfn.XLOOKUP(E973,'Customer Data'!$A$1:$A$1001,'Customer Data'!$C$1:$C$1001,,0)=0,"",_xlfn.XLOOKUP(E973,'Customer Data'!$A$1:$A$1001,'Customer Data'!$C$1:$C$1001,,0))</f>
        <v>nfurberqz@jugem.jp</v>
      </c>
      <c r="J973" s="2" t="str">
        <f>_xlfn.XLOOKUP(E973,'Customer Data'!$A$1:$A$1001,'Customer Data'!$F$1:$F$1001,,0)</f>
        <v>Brazil</v>
      </c>
      <c r="K973" t="str">
        <f>INDEX('Product Data'!$A$1:$G$49,MATCH('Order Data'!$F973,'Product Data'!$A$1:$A$49,0),MATCH('Order Data'!K$1,'Product Data'!$A$1:$G$1,0))</f>
        <v>Ara</v>
      </c>
      <c r="L973" t="str">
        <f>INDEX('Product Data'!$A$1:$G$49,MATCH('Order Data'!$F973,'Product Data'!$A$1:$A$49,0),MATCH('Order Data'!L$1,'Product Data'!$A$1:$G$1,0))</f>
        <v>L</v>
      </c>
      <c r="M973" s="4">
        <f>INDEX('Product Data'!$A$1:$G$49,MATCH('Order Data'!$F973,'Product Data'!$A$1:$A$49,0),MATCH('Order Data'!M$1,'Product Data'!$A$1:$G$1,0))</f>
        <v>2.5</v>
      </c>
      <c r="N973" s="5">
        <f>INDEX('Product Data'!$A$1:$G$49,MATCH('Order Data'!$F973,'Product Data'!$A$1:$A$49,0),MATCH('Order Data'!N$1,'Product Data'!$A$1:$G$1,0))</f>
        <v>29.784999999999997</v>
      </c>
      <c r="O973" s="5">
        <f t="shared" si="45"/>
        <v>148.92499999999998</v>
      </c>
      <c r="P973" t="str">
        <f t="shared" si="46"/>
        <v>Arabica</v>
      </c>
      <c r="Q973" t="str">
        <f t="shared" si="47"/>
        <v>Light</v>
      </c>
      <c r="R973" t="str">
        <f>_xlfn.XLOOKUP(tbl_orders[[#This Row],[Customer ID]],'Customer Data'!$A$1:$A$1001,'Customer Data'!$H$1:$H$1001,,0)</f>
        <v>No</v>
      </c>
    </row>
    <row r="974" spans="1:18" x14ac:dyDescent="0.2">
      <c r="A974" s="2" t="s">
        <v>4166</v>
      </c>
      <c r="B974" s="2" t="str">
        <f>TEXT(tbl_orders[[#This Row],[Order Date]],"mmm")</f>
        <v>Aug</v>
      </c>
      <c r="C974" s="2" t="str">
        <f>TEXT(tbl_orders[[#This Row],[Order Date]],"yyyy")</f>
        <v>2021</v>
      </c>
      <c r="D974" s="3">
        <v>44411</v>
      </c>
      <c r="E974" s="2" t="s">
        <v>4167</v>
      </c>
      <c r="F974" t="s">
        <v>4309</v>
      </c>
      <c r="G974" s="2">
        <v>3</v>
      </c>
      <c r="H974" s="2" t="str">
        <f>_xlfn.XLOOKUP(E974,'Customer Data'!$A$1:$A$1001,'Customer Data'!$B$1:$B$1001,,0)</f>
        <v>Dinah Crutcher</v>
      </c>
      <c r="I974" s="2" t="str">
        <f>IF(_xlfn.XLOOKUP(E974,'Customer Data'!$A$1:$A$1001,'Customer Data'!$C$1:$C$1001,,0)=0,"",_xlfn.XLOOKUP(E974,'Customer Data'!$A$1:$A$1001,'Customer Data'!$C$1:$C$1001,,0))</f>
        <v/>
      </c>
      <c r="J974" s="2" t="str">
        <f>_xlfn.XLOOKUP(E974,'Customer Data'!$A$1:$A$1001,'Customer Data'!$F$1:$F$1001,,0)</f>
        <v>Brazil</v>
      </c>
      <c r="K974" t="str">
        <f>INDEX('Product Data'!$A$1:$G$49,MATCH('Order Data'!$F974,'Product Data'!$A$1:$A$49,0),MATCH('Order Data'!K$1,'Product Data'!$A$1:$G$1,0))</f>
        <v>Ara</v>
      </c>
      <c r="L974" t="str">
        <f>INDEX('Product Data'!$A$1:$G$49,MATCH('Order Data'!$F974,'Product Data'!$A$1:$A$49,0),MATCH('Order Data'!L$1,'Product Data'!$A$1:$G$1,0))</f>
        <v>L</v>
      </c>
      <c r="M974" s="4">
        <f>INDEX('Product Data'!$A$1:$G$49,MATCH('Order Data'!$F974,'Product Data'!$A$1:$A$49,0),MATCH('Order Data'!M$1,'Product Data'!$A$1:$G$1,0))</f>
        <v>2.5</v>
      </c>
      <c r="N974" s="5">
        <f>INDEX('Product Data'!$A$1:$G$49,MATCH('Order Data'!$F974,'Product Data'!$A$1:$A$49,0),MATCH('Order Data'!N$1,'Product Data'!$A$1:$G$1,0))</f>
        <v>29.784999999999997</v>
      </c>
      <c r="O974" s="5">
        <f t="shared" si="45"/>
        <v>89.35499999999999</v>
      </c>
      <c r="P974" t="str">
        <f t="shared" si="46"/>
        <v>Arabica</v>
      </c>
      <c r="Q974" t="str">
        <f t="shared" si="47"/>
        <v>Light</v>
      </c>
      <c r="R974" t="str">
        <f>_xlfn.XLOOKUP(tbl_orders[[#This Row],[Customer ID]],'Customer Data'!$A$1:$A$1001,'Customer Data'!$H$1:$H$1001,,0)</f>
        <v>Yes</v>
      </c>
    </row>
    <row r="975" spans="1:18" x14ac:dyDescent="0.2">
      <c r="A975" s="2" t="s">
        <v>4169</v>
      </c>
      <c r="B975" s="2" t="str">
        <f>TEXT(tbl_orders[[#This Row],[Order Date]],"mmm")</f>
        <v>Oct</v>
      </c>
      <c r="C975" s="2" t="str">
        <f>TEXT(tbl_orders[[#This Row],[Order Date]],"yyyy")</f>
        <v>2021</v>
      </c>
      <c r="D975" s="3">
        <v>44493</v>
      </c>
      <c r="E975" s="2" t="s">
        <v>4170</v>
      </c>
      <c r="F975" t="s">
        <v>4289</v>
      </c>
      <c r="G975" s="2">
        <v>6</v>
      </c>
      <c r="H975" s="2" t="str">
        <f>_xlfn.XLOOKUP(E975,'Customer Data'!$A$1:$A$1001,'Customer Data'!$B$1:$B$1001,,0)</f>
        <v>Charlean Keave</v>
      </c>
      <c r="I975" s="2" t="str">
        <f>IF(_xlfn.XLOOKUP(E975,'Customer Data'!$A$1:$A$1001,'Customer Data'!$C$1:$C$1001,,0)=0,"",_xlfn.XLOOKUP(E975,'Customer Data'!$A$1:$A$1001,'Customer Data'!$C$1:$C$1001,,0))</f>
        <v>ckeaver1@ucoz.com</v>
      </c>
      <c r="J975" s="2" t="str">
        <f>_xlfn.XLOOKUP(E975,'Customer Data'!$A$1:$A$1001,'Customer Data'!$F$1:$F$1001,,0)</f>
        <v>United States</v>
      </c>
      <c r="K975" t="str">
        <f>INDEX('Product Data'!$A$1:$G$49,MATCH('Order Data'!$F975,'Product Data'!$A$1:$A$49,0),MATCH('Order Data'!K$1,'Product Data'!$A$1:$G$1,0))</f>
        <v>Lib</v>
      </c>
      <c r="L975" t="str">
        <f>INDEX('Product Data'!$A$1:$G$49,MATCH('Order Data'!$F975,'Product Data'!$A$1:$A$49,0),MATCH('Order Data'!L$1,'Product Data'!$A$1:$G$1,0))</f>
        <v>M</v>
      </c>
      <c r="M975" s="4">
        <f>INDEX('Product Data'!$A$1:$G$49,MATCH('Order Data'!$F975,'Product Data'!$A$1:$A$49,0),MATCH('Order Data'!M$1,'Product Data'!$A$1:$G$1,0))</f>
        <v>1</v>
      </c>
      <c r="N975" s="5">
        <f>INDEX('Product Data'!$A$1:$G$49,MATCH('Order Data'!$F975,'Product Data'!$A$1:$A$49,0),MATCH('Order Data'!N$1,'Product Data'!$A$1:$G$1,0))</f>
        <v>14.55</v>
      </c>
      <c r="O975" s="5">
        <f t="shared" si="45"/>
        <v>87.300000000000011</v>
      </c>
      <c r="P975" t="str">
        <f t="shared" si="46"/>
        <v>Liberica</v>
      </c>
      <c r="Q975" t="str">
        <f t="shared" si="47"/>
        <v>Medium</v>
      </c>
      <c r="R975" t="str">
        <f>_xlfn.XLOOKUP(tbl_orders[[#This Row],[Customer ID]],'Customer Data'!$A$1:$A$1001,'Customer Data'!$H$1:$H$1001,,0)</f>
        <v>No</v>
      </c>
    </row>
    <row r="976" spans="1:18" x14ac:dyDescent="0.2">
      <c r="A976" s="2" t="s">
        <v>4173</v>
      </c>
      <c r="B976" s="2" t="str">
        <f>TEXT(tbl_orders[[#This Row],[Order Date]],"mmm")</f>
        <v>Apr</v>
      </c>
      <c r="C976" s="2" t="str">
        <f>TEXT(tbl_orders[[#This Row],[Order Date]],"yyyy")</f>
        <v>2019</v>
      </c>
      <c r="D976" s="3">
        <v>43556</v>
      </c>
      <c r="E976" s="2" t="s">
        <v>4174</v>
      </c>
      <c r="F976" t="s">
        <v>4299</v>
      </c>
      <c r="G976" s="2">
        <v>1</v>
      </c>
      <c r="H976" s="2" t="str">
        <f>_xlfn.XLOOKUP(E976,'Customer Data'!$A$1:$A$1001,'Customer Data'!$B$1:$B$1001,,0)</f>
        <v>Sada Roseborough</v>
      </c>
      <c r="I976" s="2" t="str">
        <f>IF(_xlfn.XLOOKUP(E976,'Customer Data'!$A$1:$A$1001,'Customer Data'!$C$1:$C$1001,,0)=0,"",_xlfn.XLOOKUP(E976,'Customer Data'!$A$1:$A$1001,'Customer Data'!$C$1:$C$1001,,0))</f>
        <v>sroseboroughr2@virginia.edu</v>
      </c>
      <c r="J976" s="2" t="str">
        <f>_xlfn.XLOOKUP(E976,'Customer Data'!$A$1:$A$1001,'Customer Data'!$F$1:$F$1001,,0)</f>
        <v>China</v>
      </c>
      <c r="K976" t="str">
        <f>INDEX('Product Data'!$A$1:$G$49,MATCH('Order Data'!$F976,'Product Data'!$A$1:$A$49,0),MATCH('Order Data'!K$1,'Product Data'!$A$1:$G$1,0))</f>
        <v>Rob</v>
      </c>
      <c r="L976" t="str">
        <f>INDEX('Product Data'!$A$1:$G$49,MATCH('Order Data'!$F976,'Product Data'!$A$1:$A$49,0),MATCH('Order Data'!L$1,'Product Data'!$A$1:$G$1,0))</f>
        <v>D</v>
      </c>
      <c r="M976" s="4">
        <f>INDEX('Product Data'!$A$1:$G$49,MATCH('Order Data'!$F976,'Product Data'!$A$1:$A$49,0),MATCH('Order Data'!M$1,'Product Data'!$A$1:$G$1,0))</f>
        <v>0.5</v>
      </c>
      <c r="N976" s="5">
        <f>INDEX('Product Data'!$A$1:$G$49,MATCH('Order Data'!$F976,'Product Data'!$A$1:$A$49,0),MATCH('Order Data'!N$1,'Product Data'!$A$1:$G$1,0))</f>
        <v>5.3699999999999992</v>
      </c>
      <c r="O976" s="5">
        <f t="shared" si="45"/>
        <v>5.3699999999999992</v>
      </c>
      <c r="P976" t="str">
        <f t="shared" si="46"/>
        <v>Robusta</v>
      </c>
      <c r="Q976" t="str">
        <f t="shared" si="47"/>
        <v>Dark</v>
      </c>
      <c r="R976" t="str">
        <f>_xlfn.XLOOKUP(tbl_orders[[#This Row],[Customer ID]],'Customer Data'!$A$1:$A$1001,'Customer Data'!$H$1:$H$1001,,0)</f>
        <v>Yes</v>
      </c>
    </row>
    <row r="977" spans="1:18" x14ac:dyDescent="0.2">
      <c r="A977" s="2" t="s">
        <v>4177</v>
      </c>
      <c r="B977" s="2" t="str">
        <f>TEXT(tbl_orders[[#This Row],[Order Date]],"mmm")</f>
        <v>Dec</v>
      </c>
      <c r="C977" s="2" t="str">
        <f>TEXT(tbl_orders[[#This Row],[Order Date]],"yyyy")</f>
        <v>2021</v>
      </c>
      <c r="D977" s="3">
        <v>44538</v>
      </c>
      <c r="E977" s="2" t="s">
        <v>4178</v>
      </c>
      <c r="F977" t="s">
        <v>4281</v>
      </c>
      <c r="G977" s="2">
        <v>3</v>
      </c>
      <c r="H977" s="2" t="str">
        <f>_xlfn.XLOOKUP(E977,'Customer Data'!$A$1:$A$1001,'Customer Data'!$B$1:$B$1001,,0)</f>
        <v>Clayton Kingwell</v>
      </c>
      <c r="I977" s="2" t="str">
        <f>IF(_xlfn.XLOOKUP(E977,'Customer Data'!$A$1:$A$1001,'Customer Data'!$C$1:$C$1001,,0)=0,"",_xlfn.XLOOKUP(E977,'Customer Data'!$A$1:$A$1001,'Customer Data'!$C$1:$C$1001,,0))</f>
        <v>ckingwellr3@squarespace.com</v>
      </c>
      <c r="J977" s="2" t="str">
        <f>_xlfn.XLOOKUP(E977,'Customer Data'!$A$1:$A$1001,'Customer Data'!$F$1:$F$1001,,0)</f>
        <v>Brazil</v>
      </c>
      <c r="K977" t="str">
        <f>INDEX('Product Data'!$A$1:$G$49,MATCH('Order Data'!$F977,'Product Data'!$A$1:$A$49,0),MATCH('Order Data'!K$1,'Product Data'!$A$1:$G$1,0))</f>
        <v>Ara</v>
      </c>
      <c r="L977" t="str">
        <f>INDEX('Product Data'!$A$1:$G$49,MATCH('Order Data'!$F977,'Product Data'!$A$1:$A$49,0),MATCH('Order Data'!L$1,'Product Data'!$A$1:$G$1,0))</f>
        <v>D</v>
      </c>
      <c r="M977" s="4">
        <f>INDEX('Product Data'!$A$1:$G$49,MATCH('Order Data'!$F977,'Product Data'!$A$1:$A$49,0),MATCH('Order Data'!M$1,'Product Data'!$A$1:$G$1,0))</f>
        <v>0.2</v>
      </c>
      <c r="N977" s="5">
        <f>INDEX('Product Data'!$A$1:$G$49,MATCH('Order Data'!$F977,'Product Data'!$A$1:$A$49,0),MATCH('Order Data'!N$1,'Product Data'!$A$1:$G$1,0))</f>
        <v>2.9849999999999999</v>
      </c>
      <c r="O977" s="5">
        <f t="shared" si="45"/>
        <v>8.9550000000000001</v>
      </c>
      <c r="P977" t="str">
        <f t="shared" si="46"/>
        <v>Arabica</v>
      </c>
      <c r="Q977" t="str">
        <f t="shared" si="47"/>
        <v>Dark</v>
      </c>
      <c r="R977" t="str">
        <f>_xlfn.XLOOKUP(tbl_orders[[#This Row],[Customer ID]],'Customer Data'!$A$1:$A$1001,'Customer Data'!$H$1:$H$1001,,0)</f>
        <v>Yes</v>
      </c>
    </row>
    <row r="978" spans="1:18" x14ac:dyDescent="0.2">
      <c r="A978" s="2" t="s">
        <v>4181</v>
      </c>
      <c r="B978" s="2" t="str">
        <f>TEXT(tbl_orders[[#This Row],[Order Date]],"mmm")</f>
        <v>Jun</v>
      </c>
      <c r="C978" s="2" t="str">
        <f>TEXT(tbl_orders[[#This Row],[Order Date]],"yyyy")</f>
        <v>2019</v>
      </c>
      <c r="D978" s="3">
        <v>43643</v>
      </c>
      <c r="E978" s="2" t="s">
        <v>4182</v>
      </c>
      <c r="F978" t="s">
        <v>4269</v>
      </c>
      <c r="G978" s="2">
        <v>5</v>
      </c>
      <c r="H978" s="2" t="str">
        <f>_xlfn.XLOOKUP(E978,'Customer Data'!$A$1:$A$1001,'Customer Data'!$B$1:$B$1001,,0)</f>
        <v>Kacy Canto</v>
      </c>
      <c r="I978" s="2" t="str">
        <f>IF(_xlfn.XLOOKUP(E978,'Customer Data'!$A$1:$A$1001,'Customer Data'!$C$1:$C$1001,,0)=0,"",_xlfn.XLOOKUP(E978,'Customer Data'!$A$1:$A$1001,'Customer Data'!$C$1:$C$1001,,0))</f>
        <v>kcantor4@gmpg.org</v>
      </c>
      <c r="J978" s="2" t="str">
        <f>_xlfn.XLOOKUP(E978,'Customer Data'!$A$1:$A$1001,'Customer Data'!$F$1:$F$1001,,0)</f>
        <v>United States</v>
      </c>
      <c r="K978" t="str">
        <f>INDEX('Product Data'!$A$1:$G$49,MATCH('Order Data'!$F978,'Product Data'!$A$1:$A$49,0),MATCH('Order Data'!K$1,'Product Data'!$A$1:$G$1,0))</f>
        <v>Rob</v>
      </c>
      <c r="L978" t="str">
        <f>INDEX('Product Data'!$A$1:$G$49,MATCH('Order Data'!$F978,'Product Data'!$A$1:$A$49,0),MATCH('Order Data'!L$1,'Product Data'!$A$1:$G$1,0))</f>
        <v>L</v>
      </c>
      <c r="M978" s="4">
        <f>INDEX('Product Data'!$A$1:$G$49,MATCH('Order Data'!$F978,'Product Data'!$A$1:$A$49,0),MATCH('Order Data'!M$1,'Product Data'!$A$1:$G$1,0))</f>
        <v>2.5</v>
      </c>
      <c r="N978" s="5">
        <f>INDEX('Product Data'!$A$1:$G$49,MATCH('Order Data'!$F978,'Product Data'!$A$1:$A$49,0),MATCH('Order Data'!N$1,'Product Data'!$A$1:$G$1,0))</f>
        <v>27.484999999999996</v>
      </c>
      <c r="O978" s="5">
        <f t="shared" si="45"/>
        <v>137.42499999999998</v>
      </c>
      <c r="P978" t="str">
        <f t="shared" si="46"/>
        <v>Robusta</v>
      </c>
      <c r="Q978" t="str">
        <f t="shared" si="47"/>
        <v>Light</v>
      </c>
      <c r="R978" t="str">
        <f>_xlfn.XLOOKUP(tbl_orders[[#This Row],[Customer ID]],'Customer Data'!$A$1:$A$1001,'Customer Data'!$H$1:$H$1001,,0)</f>
        <v>Yes</v>
      </c>
    </row>
    <row r="979" spans="1:18" x14ac:dyDescent="0.2">
      <c r="A979" s="2" t="s">
        <v>4185</v>
      </c>
      <c r="B979" s="2" t="str">
        <f>TEXT(tbl_orders[[#This Row],[Order Date]],"mmm")</f>
        <v>Jul</v>
      </c>
      <c r="C979" s="2" t="str">
        <f>TEXT(tbl_orders[[#This Row],[Order Date]],"yyyy")</f>
        <v>2020</v>
      </c>
      <c r="D979" s="3">
        <v>44026</v>
      </c>
      <c r="E979" s="2" t="s">
        <v>4186</v>
      </c>
      <c r="F979" t="s">
        <v>4306</v>
      </c>
      <c r="G979" s="2">
        <v>5</v>
      </c>
      <c r="H979" s="2" t="str">
        <f>_xlfn.XLOOKUP(E979,'Customer Data'!$A$1:$A$1001,'Customer Data'!$B$1:$B$1001,,0)</f>
        <v>Mab Blakemore</v>
      </c>
      <c r="I979" s="2" t="str">
        <f>IF(_xlfn.XLOOKUP(E979,'Customer Data'!$A$1:$A$1001,'Customer Data'!$C$1:$C$1001,,0)=0,"",_xlfn.XLOOKUP(E979,'Customer Data'!$A$1:$A$1001,'Customer Data'!$C$1:$C$1001,,0))</f>
        <v>mblakemorer5@nsw.gov.au</v>
      </c>
      <c r="J979" s="2" t="str">
        <f>_xlfn.XLOOKUP(E979,'Customer Data'!$A$1:$A$1001,'Customer Data'!$F$1:$F$1001,,0)</f>
        <v>United States</v>
      </c>
      <c r="K979" t="str">
        <f>INDEX('Product Data'!$A$1:$G$49,MATCH('Order Data'!$F979,'Product Data'!$A$1:$A$49,0),MATCH('Order Data'!K$1,'Product Data'!$A$1:$G$1,0))</f>
        <v>Rob</v>
      </c>
      <c r="L979" t="str">
        <f>INDEX('Product Data'!$A$1:$G$49,MATCH('Order Data'!$F979,'Product Data'!$A$1:$A$49,0),MATCH('Order Data'!L$1,'Product Data'!$A$1:$G$1,0))</f>
        <v>L</v>
      </c>
      <c r="M979" s="4">
        <f>INDEX('Product Data'!$A$1:$G$49,MATCH('Order Data'!$F979,'Product Data'!$A$1:$A$49,0),MATCH('Order Data'!M$1,'Product Data'!$A$1:$G$1,0))</f>
        <v>1</v>
      </c>
      <c r="N979" s="5">
        <f>INDEX('Product Data'!$A$1:$G$49,MATCH('Order Data'!$F979,'Product Data'!$A$1:$A$49,0),MATCH('Order Data'!N$1,'Product Data'!$A$1:$G$1,0))</f>
        <v>11.95</v>
      </c>
      <c r="O979" s="5">
        <f t="shared" si="45"/>
        <v>59.75</v>
      </c>
      <c r="P979" t="str">
        <f t="shared" si="46"/>
        <v>Robusta</v>
      </c>
      <c r="Q979" t="str">
        <f t="shared" si="47"/>
        <v>Light</v>
      </c>
      <c r="R979" t="str">
        <f>_xlfn.XLOOKUP(tbl_orders[[#This Row],[Customer ID]],'Customer Data'!$A$1:$A$1001,'Customer Data'!$H$1:$H$1001,,0)</f>
        <v>No</v>
      </c>
    </row>
    <row r="980" spans="1:18" x14ac:dyDescent="0.2">
      <c r="A980" s="2" t="s">
        <v>4189</v>
      </c>
      <c r="B980" s="2" t="str">
        <f>TEXT(tbl_orders[[#This Row],[Order Date]],"mmm")</f>
        <v>Mar</v>
      </c>
      <c r="C980" s="2" t="str">
        <f>TEXT(tbl_orders[[#This Row],[Order Date]],"yyyy")</f>
        <v>2020</v>
      </c>
      <c r="D980" s="3">
        <v>43913</v>
      </c>
      <c r="E980" s="2" t="s">
        <v>4170</v>
      </c>
      <c r="F980" t="s">
        <v>4307</v>
      </c>
      <c r="G980" s="2">
        <v>3</v>
      </c>
      <c r="H980" s="2" t="str">
        <f>_xlfn.XLOOKUP(E980,'Customer Data'!$A$1:$A$1001,'Customer Data'!$B$1:$B$1001,,0)</f>
        <v>Charlean Keave</v>
      </c>
      <c r="I980" s="2" t="str">
        <f>IF(_xlfn.XLOOKUP(E980,'Customer Data'!$A$1:$A$1001,'Customer Data'!$C$1:$C$1001,,0)=0,"",_xlfn.XLOOKUP(E980,'Customer Data'!$A$1:$A$1001,'Customer Data'!$C$1:$C$1001,,0))</f>
        <v>ckeaver1@ucoz.com</v>
      </c>
      <c r="J980" s="2" t="str">
        <f>_xlfn.XLOOKUP(E980,'Customer Data'!$A$1:$A$1001,'Customer Data'!$F$1:$F$1001,,0)</f>
        <v>United States</v>
      </c>
      <c r="K980" t="str">
        <f>INDEX('Product Data'!$A$1:$G$49,MATCH('Order Data'!$F980,'Product Data'!$A$1:$A$49,0),MATCH('Order Data'!K$1,'Product Data'!$A$1:$G$1,0))</f>
        <v>Ara</v>
      </c>
      <c r="L980" t="str">
        <f>INDEX('Product Data'!$A$1:$G$49,MATCH('Order Data'!$F980,'Product Data'!$A$1:$A$49,0),MATCH('Order Data'!L$1,'Product Data'!$A$1:$G$1,0))</f>
        <v>L</v>
      </c>
      <c r="M980" s="4">
        <f>INDEX('Product Data'!$A$1:$G$49,MATCH('Order Data'!$F980,'Product Data'!$A$1:$A$49,0),MATCH('Order Data'!M$1,'Product Data'!$A$1:$G$1,0))</f>
        <v>0.5</v>
      </c>
      <c r="N980" s="5">
        <f>INDEX('Product Data'!$A$1:$G$49,MATCH('Order Data'!$F980,'Product Data'!$A$1:$A$49,0),MATCH('Order Data'!N$1,'Product Data'!$A$1:$G$1,0))</f>
        <v>7.77</v>
      </c>
      <c r="O980" s="5">
        <f t="shared" si="45"/>
        <v>23.31</v>
      </c>
      <c r="P980" t="str">
        <f t="shared" si="46"/>
        <v>Arabica</v>
      </c>
      <c r="Q980" t="str">
        <f t="shared" si="47"/>
        <v>Light</v>
      </c>
      <c r="R980" t="str">
        <f>_xlfn.XLOOKUP(tbl_orders[[#This Row],[Customer ID]],'Customer Data'!$A$1:$A$1001,'Customer Data'!$H$1:$H$1001,,0)</f>
        <v>No</v>
      </c>
    </row>
    <row r="981" spans="1:18" x14ac:dyDescent="0.2">
      <c r="A981" s="2" t="s">
        <v>4193</v>
      </c>
      <c r="B981" s="2" t="str">
        <f>TEXT(tbl_orders[[#This Row],[Order Date]],"mmm")</f>
        <v>Jan</v>
      </c>
      <c r="C981" s="2" t="str">
        <f>TEXT(tbl_orders[[#This Row],[Order Date]],"yyyy")</f>
        <v>2020</v>
      </c>
      <c r="D981" s="3">
        <v>43856</v>
      </c>
      <c r="E981" s="2" t="s">
        <v>4194</v>
      </c>
      <c r="F981" t="s">
        <v>4299</v>
      </c>
      <c r="G981" s="2">
        <v>2</v>
      </c>
      <c r="H981" s="2" t="str">
        <f>_xlfn.XLOOKUP(E981,'Customer Data'!$A$1:$A$1001,'Customer Data'!$B$1:$B$1001,,0)</f>
        <v>Javier Causnett</v>
      </c>
      <c r="I981" s="2" t="str">
        <f>IF(_xlfn.XLOOKUP(E981,'Customer Data'!$A$1:$A$1001,'Customer Data'!$C$1:$C$1001,,0)=0,"",_xlfn.XLOOKUP(E981,'Customer Data'!$A$1:$A$1001,'Customer Data'!$C$1:$C$1001,,0))</f>
        <v/>
      </c>
      <c r="J981" s="2" t="str">
        <f>_xlfn.XLOOKUP(E981,'Customer Data'!$A$1:$A$1001,'Customer Data'!$F$1:$F$1001,,0)</f>
        <v>China</v>
      </c>
      <c r="K981" t="str">
        <f>INDEX('Product Data'!$A$1:$G$49,MATCH('Order Data'!$F981,'Product Data'!$A$1:$A$49,0),MATCH('Order Data'!K$1,'Product Data'!$A$1:$G$1,0))</f>
        <v>Rob</v>
      </c>
      <c r="L981" t="str">
        <f>INDEX('Product Data'!$A$1:$G$49,MATCH('Order Data'!$F981,'Product Data'!$A$1:$A$49,0),MATCH('Order Data'!L$1,'Product Data'!$A$1:$G$1,0))</f>
        <v>D</v>
      </c>
      <c r="M981" s="4">
        <f>INDEX('Product Data'!$A$1:$G$49,MATCH('Order Data'!$F981,'Product Data'!$A$1:$A$49,0),MATCH('Order Data'!M$1,'Product Data'!$A$1:$G$1,0))</f>
        <v>0.5</v>
      </c>
      <c r="N981" s="5">
        <f>INDEX('Product Data'!$A$1:$G$49,MATCH('Order Data'!$F981,'Product Data'!$A$1:$A$49,0),MATCH('Order Data'!N$1,'Product Data'!$A$1:$G$1,0))</f>
        <v>5.3699999999999992</v>
      </c>
      <c r="O981" s="5">
        <f t="shared" si="45"/>
        <v>10.739999999999998</v>
      </c>
      <c r="P981" t="str">
        <f t="shared" si="46"/>
        <v>Robusta</v>
      </c>
      <c r="Q981" t="str">
        <f t="shared" si="47"/>
        <v>Dark</v>
      </c>
      <c r="R981" t="str">
        <f>_xlfn.XLOOKUP(tbl_orders[[#This Row],[Customer ID]],'Customer Data'!$A$1:$A$1001,'Customer Data'!$H$1:$H$1001,,0)</f>
        <v>No</v>
      </c>
    </row>
    <row r="982" spans="1:18" x14ac:dyDescent="0.2">
      <c r="A982" s="2" t="s">
        <v>4196</v>
      </c>
      <c r="B982" s="2" t="str">
        <f>TEXT(tbl_orders[[#This Row],[Order Date]],"mmm")</f>
        <v>May</v>
      </c>
      <c r="C982" s="2" t="str">
        <f>TEXT(tbl_orders[[#This Row],[Order Date]],"yyyy")</f>
        <v>2020</v>
      </c>
      <c r="D982" s="3">
        <v>43982</v>
      </c>
      <c r="E982" s="2" t="s">
        <v>4197</v>
      </c>
      <c r="F982" t="s">
        <v>4312</v>
      </c>
      <c r="G982" s="2">
        <v>6</v>
      </c>
      <c r="H982" s="2" t="str">
        <f>_xlfn.XLOOKUP(E982,'Customer Data'!$A$1:$A$1001,'Customer Data'!$B$1:$B$1001,,0)</f>
        <v>Demetris Micheli</v>
      </c>
      <c r="I982" s="2" t="str">
        <f>IF(_xlfn.XLOOKUP(E982,'Customer Data'!$A$1:$A$1001,'Customer Data'!$C$1:$C$1001,,0)=0,"",_xlfn.XLOOKUP(E982,'Customer Data'!$A$1:$A$1001,'Customer Data'!$C$1:$C$1001,,0))</f>
        <v/>
      </c>
      <c r="J982" s="2" t="str">
        <f>_xlfn.XLOOKUP(E982,'Customer Data'!$A$1:$A$1001,'Customer Data'!$F$1:$F$1001,,0)</f>
        <v>United States</v>
      </c>
      <c r="K982" t="str">
        <f>INDEX('Product Data'!$A$1:$G$49,MATCH('Order Data'!$F982,'Product Data'!$A$1:$A$49,0),MATCH('Order Data'!K$1,'Product Data'!$A$1:$G$1,0))</f>
        <v>Exc</v>
      </c>
      <c r="L982" t="str">
        <f>INDEX('Product Data'!$A$1:$G$49,MATCH('Order Data'!$F982,'Product Data'!$A$1:$A$49,0),MATCH('Order Data'!L$1,'Product Data'!$A$1:$G$1,0))</f>
        <v>D</v>
      </c>
      <c r="M982" s="4">
        <f>INDEX('Product Data'!$A$1:$G$49,MATCH('Order Data'!$F982,'Product Data'!$A$1:$A$49,0),MATCH('Order Data'!M$1,'Product Data'!$A$1:$G$1,0))</f>
        <v>2.5</v>
      </c>
      <c r="N982" s="5">
        <f>INDEX('Product Data'!$A$1:$G$49,MATCH('Order Data'!$F982,'Product Data'!$A$1:$A$49,0),MATCH('Order Data'!N$1,'Product Data'!$A$1:$G$1,0))</f>
        <v>27.945</v>
      </c>
      <c r="O982" s="5">
        <f t="shared" si="45"/>
        <v>167.67000000000002</v>
      </c>
      <c r="P982" t="str">
        <f t="shared" si="46"/>
        <v>Excelsa</v>
      </c>
      <c r="Q982" t="str">
        <f t="shared" si="47"/>
        <v>Dark</v>
      </c>
      <c r="R982" t="str">
        <f>_xlfn.XLOOKUP(tbl_orders[[#This Row],[Customer ID]],'Customer Data'!$A$1:$A$1001,'Customer Data'!$H$1:$H$1001,,0)</f>
        <v>Yes</v>
      </c>
    </row>
    <row r="983" spans="1:18" x14ac:dyDescent="0.2">
      <c r="A983" s="2" t="s">
        <v>4199</v>
      </c>
      <c r="B983" s="2" t="str">
        <f>TEXT(tbl_orders[[#This Row],[Order Date]],"mmm")</f>
        <v>Jul</v>
      </c>
      <c r="C983" s="2" t="str">
        <f>TEXT(tbl_orders[[#This Row],[Order Date]],"yyyy")</f>
        <v>2021</v>
      </c>
      <c r="D983" s="3">
        <v>44397</v>
      </c>
      <c r="E983" s="2" t="s">
        <v>4200</v>
      </c>
      <c r="F983" t="s">
        <v>4280</v>
      </c>
      <c r="G983" s="2">
        <v>6</v>
      </c>
      <c r="H983" s="2" t="str">
        <f>_xlfn.XLOOKUP(E983,'Customer Data'!$A$1:$A$1001,'Customer Data'!$B$1:$B$1001,,0)</f>
        <v>Chloette Bernardot</v>
      </c>
      <c r="I983" s="2" t="str">
        <f>IF(_xlfn.XLOOKUP(E983,'Customer Data'!$A$1:$A$1001,'Customer Data'!$C$1:$C$1001,,0)=0,"",_xlfn.XLOOKUP(E983,'Customer Data'!$A$1:$A$1001,'Customer Data'!$C$1:$C$1001,,0))</f>
        <v>cbernardotr9@wix.com</v>
      </c>
      <c r="J983" s="2" t="str">
        <f>_xlfn.XLOOKUP(E983,'Customer Data'!$A$1:$A$1001,'Customer Data'!$F$1:$F$1001,,0)</f>
        <v>China</v>
      </c>
      <c r="K983" t="str">
        <f>INDEX('Product Data'!$A$1:$G$49,MATCH('Order Data'!$F983,'Product Data'!$A$1:$A$49,0),MATCH('Order Data'!K$1,'Product Data'!$A$1:$G$1,0))</f>
        <v>Exc</v>
      </c>
      <c r="L983" t="str">
        <f>INDEX('Product Data'!$A$1:$G$49,MATCH('Order Data'!$F983,'Product Data'!$A$1:$A$49,0),MATCH('Order Data'!L$1,'Product Data'!$A$1:$G$1,0))</f>
        <v>D</v>
      </c>
      <c r="M983" s="4">
        <f>INDEX('Product Data'!$A$1:$G$49,MATCH('Order Data'!$F983,'Product Data'!$A$1:$A$49,0),MATCH('Order Data'!M$1,'Product Data'!$A$1:$G$1,0))</f>
        <v>0.2</v>
      </c>
      <c r="N983" s="5">
        <f>INDEX('Product Data'!$A$1:$G$49,MATCH('Order Data'!$F983,'Product Data'!$A$1:$A$49,0),MATCH('Order Data'!N$1,'Product Data'!$A$1:$G$1,0))</f>
        <v>3.645</v>
      </c>
      <c r="O983" s="5">
        <f t="shared" si="45"/>
        <v>21.87</v>
      </c>
      <c r="P983" t="str">
        <f t="shared" si="46"/>
        <v>Excelsa</v>
      </c>
      <c r="Q983" t="str">
        <f t="shared" si="47"/>
        <v>Dark</v>
      </c>
      <c r="R983" t="str">
        <f>_xlfn.XLOOKUP(tbl_orders[[#This Row],[Customer ID]],'Customer Data'!$A$1:$A$1001,'Customer Data'!$H$1:$H$1001,,0)</f>
        <v>Yes</v>
      </c>
    </row>
    <row r="984" spans="1:18" x14ac:dyDescent="0.2">
      <c r="A984" s="2" t="s">
        <v>4203</v>
      </c>
      <c r="B984" s="2" t="str">
        <f>TEXT(tbl_orders[[#This Row],[Order Date]],"mmm")</f>
        <v>Aug</v>
      </c>
      <c r="C984" s="2" t="str">
        <f>TEXT(tbl_orders[[#This Row],[Order Date]],"yyyy")</f>
        <v>2022</v>
      </c>
      <c r="D984" s="3">
        <v>44785</v>
      </c>
      <c r="E984" s="2" t="s">
        <v>4204</v>
      </c>
      <c r="F984" t="s">
        <v>4306</v>
      </c>
      <c r="G984" s="2">
        <v>2</v>
      </c>
      <c r="H984" s="2" t="str">
        <f>_xlfn.XLOOKUP(E984,'Customer Data'!$A$1:$A$1001,'Customer Data'!$B$1:$B$1001,,0)</f>
        <v>Kim Kemery</v>
      </c>
      <c r="I984" s="2" t="str">
        <f>IF(_xlfn.XLOOKUP(E984,'Customer Data'!$A$1:$A$1001,'Customer Data'!$C$1:$C$1001,,0)=0,"",_xlfn.XLOOKUP(E984,'Customer Data'!$A$1:$A$1001,'Customer Data'!$C$1:$C$1001,,0))</f>
        <v>kkemeryra@t.co</v>
      </c>
      <c r="J984" s="2" t="str">
        <f>_xlfn.XLOOKUP(E984,'Customer Data'!$A$1:$A$1001,'Customer Data'!$F$1:$F$1001,,0)</f>
        <v>United States</v>
      </c>
      <c r="K984" t="str">
        <f>INDEX('Product Data'!$A$1:$G$49,MATCH('Order Data'!$F984,'Product Data'!$A$1:$A$49,0),MATCH('Order Data'!K$1,'Product Data'!$A$1:$G$1,0))</f>
        <v>Rob</v>
      </c>
      <c r="L984" t="str">
        <f>INDEX('Product Data'!$A$1:$G$49,MATCH('Order Data'!$F984,'Product Data'!$A$1:$A$49,0),MATCH('Order Data'!L$1,'Product Data'!$A$1:$G$1,0))</f>
        <v>L</v>
      </c>
      <c r="M984" s="4">
        <f>INDEX('Product Data'!$A$1:$G$49,MATCH('Order Data'!$F984,'Product Data'!$A$1:$A$49,0),MATCH('Order Data'!M$1,'Product Data'!$A$1:$G$1,0))</f>
        <v>1</v>
      </c>
      <c r="N984" s="5">
        <f>INDEX('Product Data'!$A$1:$G$49,MATCH('Order Data'!$F984,'Product Data'!$A$1:$A$49,0),MATCH('Order Data'!N$1,'Product Data'!$A$1:$G$1,0))</f>
        <v>11.95</v>
      </c>
      <c r="O984" s="5">
        <f t="shared" si="45"/>
        <v>23.9</v>
      </c>
      <c r="P984" t="str">
        <f t="shared" si="46"/>
        <v>Robusta</v>
      </c>
      <c r="Q984" t="str">
        <f t="shared" si="47"/>
        <v>Light</v>
      </c>
      <c r="R984" t="str">
        <f>_xlfn.XLOOKUP(tbl_orders[[#This Row],[Customer ID]],'Customer Data'!$A$1:$A$1001,'Customer Data'!$H$1:$H$1001,,0)</f>
        <v>Yes</v>
      </c>
    </row>
    <row r="985" spans="1:18" x14ac:dyDescent="0.2">
      <c r="A985" s="2" t="s">
        <v>4207</v>
      </c>
      <c r="B985" s="2" t="str">
        <f>TEXT(tbl_orders[[#This Row],[Order Date]],"mmm")</f>
        <v>Jan</v>
      </c>
      <c r="C985" s="2" t="str">
        <f>TEXT(tbl_orders[[#This Row],[Order Date]],"yyyy")</f>
        <v>2020</v>
      </c>
      <c r="D985" s="3">
        <v>43831</v>
      </c>
      <c r="E985" s="2" t="s">
        <v>4208</v>
      </c>
      <c r="F985" t="s">
        <v>4279</v>
      </c>
      <c r="G985" s="2">
        <v>2</v>
      </c>
      <c r="H985" s="2" t="str">
        <f>_xlfn.XLOOKUP(E985,'Customer Data'!$A$1:$A$1001,'Customer Data'!$B$1:$B$1001,,0)</f>
        <v>Fanchette Parlot</v>
      </c>
      <c r="I985" s="2" t="str">
        <f>IF(_xlfn.XLOOKUP(E985,'Customer Data'!$A$1:$A$1001,'Customer Data'!$C$1:$C$1001,,0)=0,"",_xlfn.XLOOKUP(E985,'Customer Data'!$A$1:$A$1001,'Customer Data'!$C$1:$C$1001,,0))</f>
        <v>fparlotrb@forbes.com</v>
      </c>
      <c r="J985" s="2" t="str">
        <f>_xlfn.XLOOKUP(E985,'Customer Data'!$A$1:$A$1001,'Customer Data'!$F$1:$F$1001,,0)</f>
        <v>Brazil</v>
      </c>
      <c r="K985" t="str">
        <f>INDEX('Product Data'!$A$1:$G$49,MATCH('Order Data'!$F985,'Product Data'!$A$1:$A$49,0),MATCH('Order Data'!K$1,'Product Data'!$A$1:$G$1,0))</f>
        <v>Ara</v>
      </c>
      <c r="L985" t="str">
        <f>INDEX('Product Data'!$A$1:$G$49,MATCH('Order Data'!$F985,'Product Data'!$A$1:$A$49,0),MATCH('Order Data'!L$1,'Product Data'!$A$1:$G$1,0))</f>
        <v>M</v>
      </c>
      <c r="M985" s="4">
        <f>INDEX('Product Data'!$A$1:$G$49,MATCH('Order Data'!$F985,'Product Data'!$A$1:$A$49,0),MATCH('Order Data'!M$1,'Product Data'!$A$1:$G$1,0))</f>
        <v>0.2</v>
      </c>
      <c r="N985" s="5">
        <f>INDEX('Product Data'!$A$1:$G$49,MATCH('Order Data'!$F985,'Product Data'!$A$1:$A$49,0),MATCH('Order Data'!N$1,'Product Data'!$A$1:$G$1,0))</f>
        <v>3.375</v>
      </c>
      <c r="O985" s="5">
        <f t="shared" si="45"/>
        <v>6.75</v>
      </c>
      <c r="P985" t="str">
        <f t="shared" si="46"/>
        <v>Arabica</v>
      </c>
      <c r="Q985" t="str">
        <f t="shared" si="47"/>
        <v>Medium</v>
      </c>
      <c r="R985" t="str">
        <f>_xlfn.XLOOKUP(tbl_orders[[#This Row],[Customer ID]],'Customer Data'!$A$1:$A$1001,'Customer Data'!$H$1:$H$1001,,0)</f>
        <v>Yes</v>
      </c>
    </row>
    <row r="986" spans="1:18" x14ac:dyDescent="0.2">
      <c r="A986" s="2" t="s">
        <v>4211</v>
      </c>
      <c r="B986" s="2" t="str">
        <f>TEXT(tbl_orders[[#This Row],[Order Date]],"mmm")</f>
        <v>Jan</v>
      </c>
      <c r="C986" s="2" t="str">
        <f>TEXT(tbl_orders[[#This Row],[Order Date]],"yyyy")</f>
        <v>2021</v>
      </c>
      <c r="D986" s="3">
        <v>44214</v>
      </c>
      <c r="E986" s="2" t="s">
        <v>4212</v>
      </c>
      <c r="F986" t="s">
        <v>4293</v>
      </c>
      <c r="G986" s="2">
        <v>1</v>
      </c>
      <c r="H986" s="2" t="str">
        <f>_xlfn.XLOOKUP(E986,'Customer Data'!$A$1:$A$1001,'Customer Data'!$B$1:$B$1001,,0)</f>
        <v>Ramon Cheak</v>
      </c>
      <c r="I986" s="2" t="str">
        <f>IF(_xlfn.XLOOKUP(E986,'Customer Data'!$A$1:$A$1001,'Customer Data'!$C$1:$C$1001,,0)=0,"",_xlfn.XLOOKUP(E986,'Customer Data'!$A$1:$A$1001,'Customer Data'!$C$1:$C$1001,,0))</f>
        <v>rcheakrc@tripadvisor.com</v>
      </c>
      <c r="J986" s="2" t="str">
        <f>_xlfn.XLOOKUP(E986,'Customer Data'!$A$1:$A$1001,'Customer Data'!$F$1:$F$1001,,0)</f>
        <v>China</v>
      </c>
      <c r="K986" t="str">
        <f>INDEX('Product Data'!$A$1:$G$49,MATCH('Order Data'!$F986,'Product Data'!$A$1:$A$49,0),MATCH('Order Data'!K$1,'Product Data'!$A$1:$G$1,0))</f>
        <v>Exc</v>
      </c>
      <c r="L986" t="str">
        <f>INDEX('Product Data'!$A$1:$G$49,MATCH('Order Data'!$F986,'Product Data'!$A$1:$A$49,0),MATCH('Order Data'!L$1,'Product Data'!$A$1:$G$1,0))</f>
        <v>M</v>
      </c>
      <c r="M986" s="4">
        <f>INDEX('Product Data'!$A$1:$G$49,MATCH('Order Data'!$F986,'Product Data'!$A$1:$A$49,0),MATCH('Order Data'!M$1,'Product Data'!$A$1:$G$1,0))</f>
        <v>2.5</v>
      </c>
      <c r="N986" s="5">
        <f>INDEX('Product Data'!$A$1:$G$49,MATCH('Order Data'!$F986,'Product Data'!$A$1:$A$49,0),MATCH('Order Data'!N$1,'Product Data'!$A$1:$G$1,0))</f>
        <v>31.624999999999996</v>
      </c>
      <c r="O986" s="5">
        <f t="shared" si="45"/>
        <v>31.624999999999996</v>
      </c>
      <c r="P986" t="str">
        <f t="shared" si="46"/>
        <v>Excelsa</v>
      </c>
      <c r="Q986" t="str">
        <f t="shared" si="47"/>
        <v>Medium</v>
      </c>
      <c r="R986" t="str">
        <f>_xlfn.XLOOKUP(tbl_orders[[#This Row],[Customer ID]],'Customer Data'!$A$1:$A$1001,'Customer Data'!$H$1:$H$1001,,0)</f>
        <v>Yes</v>
      </c>
    </row>
    <row r="987" spans="1:18" x14ac:dyDescent="0.2">
      <c r="A987" s="2" t="s">
        <v>4215</v>
      </c>
      <c r="B987" s="2" t="str">
        <f>TEXT(tbl_orders[[#This Row],[Order Date]],"mmm")</f>
        <v>Dec</v>
      </c>
      <c r="C987" s="2" t="str">
        <f>TEXT(tbl_orders[[#This Row],[Order Date]],"yyyy")</f>
        <v>2021</v>
      </c>
      <c r="D987" s="3">
        <v>44561</v>
      </c>
      <c r="E987" s="2" t="s">
        <v>4216</v>
      </c>
      <c r="F987" t="s">
        <v>4306</v>
      </c>
      <c r="G987" s="2">
        <v>4</v>
      </c>
      <c r="H987" s="2" t="str">
        <f>_xlfn.XLOOKUP(E987,'Customer Data'!$A$1:$A$1001,'Customer Data'!$B$1:$B$1001,,0)</f>
        <v>Koressa O'Geneay</v>
      </c>
      <c r="I987" s="2" t="str">
        <f>IF(_xlfn.XLOOKUP(E987,'Customer Data'!$A$1:$A$1001,'Customer Data'!$C$1:$C$1001,,0)=0,"",_xlfn.XLOOKUP(E987,'Customer Data'!$A$1:$A$1001,'Customer Data'!$C$1:$C$1001,,0))</f>
        <v>kogeneayrd@utexas.edu</v>
      </c>
      <c r="J987" s="2" t="str">
        <f>_xlfn.XLOOKUP(E987,'Customer Data'!$A$1:$A$1001,'Customer Data'!$F$1:$F$1001,,0)</f>
        <v>United States</v>
      </c>
      <c r="K987" t="str">
        <f>INDEX('Product Data'!$A$1:$G$49,MATCH('Order Data'!$F987,'Product Data'!$A$1:$A$49,0),MATCH('Order Data'!K$1,'Product Data'!$A$1:$G$1,0))</f>
        <v>Rob</v>
      </c>
      <c r="L987" t="str">
        <f>INDEX('Product Data'!$A$1:$G$49,MATCH('Order Data'!$F987,'Product Data'!$A$1:$A$49,0),MATCH('Order Data'!L$1,'Product Data'!$A$1:$G$1,0))</f>
        <v>L</v>
      </c>
      <c r="M987" s="4">
        <f>INDEX('Product Data'!$A$1:$G$49,MATCH('Order Data'!$F987,'Product Data'!$A$1:$A$49,0),MATCH('Order Data'!M$1,'Product Data'!$A$1:$G$1,0))</f>
        <v>1</v>
      </c>
      <c r="N987" s="5">
        <f>INDEX('Product Data'!$A$1:$G$49,MATCH('Order Data'!$F987,'Product Data'!$A$1:$A$49,0),MATCH('Order Data'!N$1,'Product Data'!$A$1:$G$1,0))</f>
        <v>11.95</v>
      </c>
      <c r="O987" s="5">
        <f t="shared" si="45"/>
        <v>47.8</v>
      </c>
      <c r="P987" t="str">
        <f t="shared" si="46"/>
        <v>Robusta</v>
      </c>
      <c r="Q987" t="str">
        <f t="shared" si="47"/>
        <v>Light</v>
      </c>
      <c r="R987" t="str">
        <f>_xlfn.XLOOKUP(tbl_orders[[#This Row],[Customer ID]],'Customer Data'!$A$1:$A$1001,'Customer Data'!$H$1:$H$1001,,0)</f>
        <v>No</v>
      </c>
    </row>
    <row r="988" spans="1:18" x14ac:dyDescent="0.2">
      <c r="A988" s="2" t="s">
        <v>4219</v>
      </c>
      <c r="B988" s="2" t="str">
        <f>TEXT(tbl_orders[[#This Row],[Order Date]],"mmm")</f>
        <v>May</v>
      </c>
      <c r="C988" s="2" t="str">
        <f>TEXT(tbl_orders[[#This Row],[Order Date]],"yyyy")</f>
        <v>2020</v>
      </c>
      <c r="D988" s="3">
        <v>43955</v>
      </c>
      <c r="E988" s="2" t="s">
        <v>4220</v>
      </c>
      <c r="F988" t="s">
        <v>4308</v>
      </c>
      <c r="G988" s="2">
        <v>1</v>
      </c>
      <c r="H988" s="2" t="str">
        <f>_xlfn.XLOOKUP(E988,'Customer Data'!$A$1:$A$1001,'Customer Data'!$B$1:$B$1001,,0)</f>
        <v>Claudell Ayre</v>
      </c>
      <c r="I988" s="2" t="str">
        <f>IF(_xlfn.XLOOKUP(E988,'Customer Data'!$A$1:$A$1001,'Customer Data'!$C$1:$C$1001,,0)=0,"",_xlfn.XLOOKUP(E988,'Customer Data'!$A$1:$A$1001,'Customer Data'!$C$1:$C$1001,,0))</f>
        <v>cayrere@symantec.com</v>
      </c>
      <c r="J988" s="2" t="str">
        <f>_xlfn.XLOOKUP(E988,'Customer Data'!$A$1:$A$1001,'Customer Data'!$F$1:$F$1001,,0)</f>
        <v>United States</v>
      </c>
      <c r="K988" t="str">
        <f>INDEX('Product Data'!$A$1:$G$49,MATCH('Order Data'!$F988,'Product Data'!$A$1:$A$49,0),MATCH('Order Data'!K$1,'Product Data'!$A$1:$G$1,0))</f>
        <v>Lib</v>
      </c>
      <c r="L988" t="str">
        <f>INDEX('Product Data'!$A$1:$G$49,MATCH('Order Data'!$F988,'Product Data'!$A$1:$A$49,0),MATCH('Order Data'!L$1,'Product Data'!$A$1:$G$1,0))</f>
        <v>M</v>
      </c>
      <c r="M988" s="4">
        <f>INDEX('Product Data'!$A$1:$G$49,MATCH('Order Data'!$F988,'Product Data'!$A$1:$A$49,0),MATCH('Order Data'!M$1,'Product Data'!$A$1:$G$1,0))</f>
        <v>2.5</v>
      </c>
      <c r="N988" s="5">
        <f>INDEX('Product Data'!$A$1:$G$49,MATCH('Order Data'!$F988,'Product Data'!$A$1:$A$49,0),MATCH('Order Data'!N$1,'Product Data'!$A$1:$G$1,0))</f>
        <v>33.464999999999996</v>
      </c>
      <c r="O988" s="5">
        <f t="shared" si="45"/>
        <v>33.464999999999996</v>
      </c>
      <c r="P988" t="str">
        <f t="shared" si="46"/>
        <v>Liberica</v>
      </c>
      <c r="Q988" t="str">
        <f t="shared" si="47"/>
        <v>Medium</v>
      </c>
      <c r="R988" t="str">
        <f>_xlfn.XLOOKUP(tbl_orders[[#This Row],[Customer ID]],'Customer Data'!$A$1:$A$1001,'Customer Data'!$H$1:$H$1001,,0)</f>
        <v>No</v>
      </c>
    </row>
    <row r="989" spans="1:18" x14ac:dyDescent="0.2">
      <c r="A989" s="2" t="s">
        <v>4223</v>
      </c>
      <c r="B989" s="2" t="str">
        <f>TEXT(tbl_orders[[#This Row],[Order Date]],"mmm")</f>
        <v>Feb</v>
      </c>
      <c r="C989" s="2" t="str">
        <f>TEXT(tbl_orders[[#This Row],[Order Date]],"yyyy")</f>
        <v>2021</v>
      </c>
      <c r="D989" s="3">
        <v>44247</v>
      </c>
      <c r="E989" s="2" t="s">
        <v>4224</v>
      </c>
      <c r="F989" t="s">
        <v>4285</v>
      </c>
      <c r="G989" s="2">
        <v>5</v>
      </c>
      <c r="H989" s="2" t="str">
        <f>_xlfn.XLOOKUP(E989,'Customer Data'!$A$1:$A$1001,'Customer Data'!$B$1:$B$1001,,0)</f>
        <v>Lorianne Kyneton</v>
      </c>
      <c r="I989" s="2" t="str">
        <f>IF(_xlfn.XLOOKUP(E989,'Customer Data'!$A$1:$A$1001,'Customer Data'!$C$1:$C$1001,,0)=0,"",_xlfn.XLOOKUP(E989,'Customer Data'!$A$1:$A$1001,'Customer Data'!$C$1:$C$1001,,0))</f>
        <v>lkynetonrf@macromedia.com</v>
      </c>
      <c r="J989" s="2" t="str">
        <f>_xlfn.XLOOKUP(E989,'Customer Data'!$A$1:$A$1001,'Customer Data'!$F$1:$F$1001,,0)</f>
        <v>China</v>
      </c>
      <c r="K989" t="str">
        <f>INDEX('Product Data'!$A$1:$G$49,MATCH('Order Data'!$F989,'Product Data'!$A$1:$A$49,0),MATCH('Order Data'!K$1,'Product Data'!$A$1:$G$1,0))</f>
        <v>Ara</v>
      </c>
      <c r="L989" t="str">
        <f>INDEX('Product Data'!$A$1:$G$49,MATCH('Order Data'!$F989,'Product Data'!$A$1:$A$49,0),MATCH('Order Data'!L$1,'Product Data'!$A$1:$G$1,0))</f>
        <v>D</v>
      </c>
      <c r="M989" s="4">
        <f>INDEX('Product Data'!$A$1:$G$49,MATCH('Order Data'!$F989,'Product Data'!$A$1:$A$49,0),MATCH('Order Data'!M$1,'Product Data'!$A$1:$G$1,0))</f>
        <v>0.5</v>
      </c>
      <c r="N989" s="5">
        <f>INDEX('Product Data'!$A$1:$G$49,MATCH('Order Data'!$F989,'Product Data'!$A$1:$A$49,0),MATCH('Order Data'!N$1,'Product Data'!$A$1:$G$1,0))</f>
        <v>5.97</v>
      </c>
      <c r="O989" s="5">
        <f t="shared" si="45"/>
        <v>29.849999999999998</v>
      </c>
      <c r="P989" t="str">
        <f t="shared" si="46"/>
        <v>Arabica</v>
      </c>
      <c r="Q989" t="str">
        <f t="shared" si="47"/>
        <v>Dark</v>
      </c>
      <c r="R989" t="str">
        <f>_xlfn.XLOOKUP(tbl_orders[[#This Row],[Customer ID]],'Customer Data'!$A$1:$A$1001,'Customer Data'!$H$1:$H$1001,,0)</f>
        <v>Yes</v>
      </c>
    </row>
    <row r="990" spans="1:18" x14ac:dyDescent="0.2">
      <c r="A990" s="2" t="s">
        <v>4227</v>
      </c>
      <c r="B990" s="2" t="str">
        <f>TEXT(tbl_orders[[#This Row],[Order Date]],"mmm")</f>
        <v>Mar</v>
      </c>
      <c r="C990" s="2" t="str">
        <f>TEXT(tbl_orders[[#This Row],[Order Date]],"yyyy")</f>
        <v>2020</v>
      </c>
      <c r="D990" s="3">
        <v>43897</v>
      </c>
      <c r="E990" s="2" t="s">
        <v>4228</v>
      </c>
      <c r="F990" t="s">
        <v>4265</v>
      </c>
      <c r="G990" s="2">
        <v>3</v>
      </c>
      <c r="H990" s="2" t="str">
        <f>_xlfn.XLOOKUP(E990,'Customer Data'!$A$1:$A$1001,'Customer Data'!$B$1:$B$1001,,0)</f>
        <v>Adele McFayden</v>
      </c>
      <c r="I990" s="2" t="str">
        <f>IF(_xlfn.XLOOKUP(E990,'Customer Data'!$A$1:$A$1001,'Customer Data'!$C$1:$C$1001,,0)=0,"",_xlfn.XLOOKUP(E990,'Customer Data'!$A$1:$A$1001,'Customer Data'!$C$1:$C$1001,,0))</f>
        <v/>
      </c>
      <c r="J990" s="2" t="str">
        <f>_xlfn.XLOOKUP(E990,'Customer Data'!$A$1:$A$1001,'Customer Data'!$F$1:$F$1001,,0)</f>
        <v>China</v>
      </c>
      <c r="K990" t="str">
        <f>INDEX('Product Data'!$A$1:$G$49,MATCH('Order Data'!$F990,'Product Data'!$A$1:$A$49,0),MATCH('Order Data'!K$1,'Product Data'!$A$1:$G$1,0))</f>
        <v>Rob</v>
      </c>
      <c r="L990" t="str">
        <f>INDEX('Product Data'!$A$1:$G$49,MATCH('Order Data'!$F990,'Product Data'!$A$1:$A$49,0),MATCH('Order Data'!L$1,'Product Data'!$A$1:$G$1,0))</f>
        <v>M</v>
      </c>
      <c r="M990" s="4">
        <f>INDEX('Product Data'!$A$1:$G$49,MATCH('Order Data'!$F990,'Product Data'!$A$1:$A$49,0),MATCH('Order Data'!M$1,'Product Data'!$A$1:$G$1,0))</f>
        <v>1</v>
      </c>
      <c r="N990" s="5">
        <f>INDEX('Product Data'!$A$1:$G$49,MATCH('Order Data'!$F990,'Product Data'!$A$1:$A$49,0),MATCH('Order Data'!N$1,'Product Data'!$A$1:$G$1,0))</f>
        <v>9.9499999999999993</v>
      </c>
      <c r="O990" s="5">
        <f t="shared" si="45"/>
        <v>29.849999999999998</v>
      </c>
      <c r="P990" t="str">
        <f t="shared" si="46"/>
        <v>Robusta</v>
      </c>
      <c r="Q990" t="str">
        <f t="shared" si="47"/>
        <v>Medium</v>
      </c>
      <c r="R990" t="str">
        <f>_xlfn.XLOOKUP(tbl_orders[[#This Row],[Customer ID]],'Customer Data'!$A$1:$A$1001,'Customer Data'!$H$1:$H$1001,,0)</f>
        <v>Yes</v>
      </c>
    </row>
    <row r="991" spans="1:18" x14ac:dyDescent="0.2">
      <c r="A991" s="2" t="s">
        <v>4230</v>
      </c>
      <c r="B991" s="2" t="str">
        <f>TEXT(tbl_orders[[#This Row],[Order Date]],"mmm")</f>
        <v>Apr</v>
      </c>
      <c r="C991" s="2" t="str">
        <f>TEXT(tbl_orders[[#This Row],[Order Date]],"yyyy")</f>
        <v>2019</v>
      </c>
      <c r="D991" s="3">
        <v>43560</v>
      </c>
      <c r="E991" s="2" t="s">
        <v>4231</v>
      </c>
      <c r="F991" t="s">
        <v>4302</v>
      </c>
      <c r="G991" s="2">
        <v>6</v>
      </c>
      <c r="H991" s="2" t="str">
        <f>_xlfn.XLOOKUP(E991,'Customer Data'!$A$1:$A$1001,'Customer Data'!$B$1:$B$1001,,0)</f>
        <v>Herta Layne</v>
      </c>
      <c r="I991" s="2" t="str">
        <f>IF(_xlfn.XLOOKUP(E991,'Customer Data'!$A$1:$A$1001,'Customer Data'!$C$1:$C$1001,,0)=0,"",_xlfn.XLOOKUP(E991,'Customer Data'!$A$1:$A$1001,'Customer Data'!$C$1:$C$1001,,0))</f>
        <v/>
      </c>
      <c r="J991" s="2" t="str">
        <f>_xlfn.XLOOKUP(E991,'Customer Data'!$A$1:$A$1001,'Customer Data'!$F$1:$F$1001,,0)</f>
        <v>United States</v>
      </c>
      <c r="K991" t="str">
        <f>INDEX('Product Data'!$A$1:$G$49,MATCH('Order Data'!$F991,'Product Data'!$A$1:$A$49,0),MATCH('Order Data'!K$1,'Product Data'!$A$1:$G$1,0))</f>
        <v>Ara</v>
      </c>
      <c r="L991" t="str">
        <f>INDEX('Product Data'!$A$1:$G$49,MATCH('Order Data'!$F991,'Product Data'!$A$1:$A$49,0),MATCH('Order Data'!L$1,'Product Data'!$A$1:$G$1,0))</f>
        <v>M</v>
      </c>
      <c r="M991" s="4">
        <f>INDEX('Product Data'!$A$1:$G$49,MATCH('Order Data'!$F991,'Product Data'!$A$1:$A$49,0),MATCH('Order Data'!M$1,'Product Data'!$A$1:$G$1,0))</f>
        <v>2.5</v>
      </c>
      <c r="N991" s="5">
        <f>INDEX('Product Data'!$A$1:$G$49,MATCH('Order Data'!$F991,'Product Data'!$A$1:$A$49,0),MATCH('Order Data'!N$1,'Product Data'!$A$1:$G$1,0))</f>
        <v>25.874999999999996</v>
      </c>
      <c r="O991" s="5">
        <f t="shared" si="45"/>
        <v>155.24999999999997</v>
      </c>
      <c r="P991" t="str">
        <f t="shared" si="46"/>
        <v>Arabica</v>
      </c>
      <c r="Q991" t="str">
        <f t="shared" si="47"/>
        <v>Medium</v>
      </c>
      <c r="R991" t="str">
        <f>_xlfn.XLOOKUP(tbl_orders[[#This Row],[Customer ID]],'Customer Data'!$A$1:$A$1001,'Customer Data'!$H$1:$H$1001,,0)</f>
        <v>Yes</v>
      </c>
    </row>
    <row r="992" spans="1:18" x14ac:dyDescent="0.2">
      <c r="A992" s="2" t="s">
        <v>4233</v>
      </c>
      <c r="B992" s="2" t="str">
        <f>TEXT(tbl_orders[[#This Row],[Order Date]],"mmm")</f>
        <v>Jun</v>
      </c>
      <c r="C992" s="2" t="str">
        <f>TEXT(tbl_orders[[#This Row],[Order Date]],"yyyy")</f>
        <v>2022</v>
      </c>
      <c r="D992" s="3">
        <v>44718</v>
      </c>
      <c r="E992" s="2" t="s">
        <v>4253</v>
      </c>
      <c r="F992" t="s">
        <v>4280</v>
      </c>
      <c r="G992" s="2">
        <v>2</v>
      </c>
      <c r="H992" s="2" t="str">
        <f>_xlfn.XLOOKUP(E992,'Customer Data'!$A$1:$A$1001,'Customer Data'!$B$1:$B$1001,,0)</f>
        <v>Marguerite Graves</v>
      </c>
      <c r="I992" s="2" t="str">
        <f>IF(_xlfn.XLOOKUP(E992,'Customer Data'!$A$1:$A$1001,'Customer Data'!$C$1:$C$1001,,0)=0,"",_xlfn.XLOOKUP(E992,'Customer Data'!$A$1:$A$1001,'Customer Data'!$C$1:$C$1001,,0))</f>
        <v/>
      </c>
      <c r="J992" s="2" t="str">
        <f>_xlfn.XLOOKUP(E992,'Customer Data'!$A$1:$A$1001,'Customer Data'!$F$1:$F$1001,,0)</f>
        <v>Brazil</v>
      </c>
      <c r="K992" t="str">
        <f>INDEX('Product Data'!$A$1:$G$49,MATCH('Order Data'!$F992,'Product Data'!$A$1:$A$49,0),MATCH('Order Data'!K$1,'Product Data'!$A$1:$G$1,0))</f>
        <v>Exc</v>
      </c>
      <c r="L992" t="str">
        <f>INDEX('Product Data'!$A$1:$G$49,MATCH('Order Data'!$F992,'Product Data'!$A$1:$A$49,0),MATCH('Order Data'!L$1,'Product Data'!$A$1:$G$1,0))</f>
        <v>D</v>
      </c>
      <c r="M992" s="4">
        <f>INDEX('Product Data'!$A$1:$G$49,MATCH('Order Data'!$F992,'Product Data'!$A$1:$A$49,0),MATCH('Order Data'!M$1,'Product Data'!$A$1:$G$1,0))</f>
        <v>0.2</v>
      </c>
      <c r="N992" s="5">
        <f>INDEX('Product Data'!$A$1:$G$49,MATCH('Order Data'!$F992,'Product Data'!$A$1:$A$49,0),MATCH('Order Data'!N$1,'Product Data'!$A$1:$G$1,0))</f>
        <v>3.645</v>
      </c>
      <c r="O992" s="5">
        <f t="shared" si="45"/>
        <v>7.29</v>
      </c>
      <c r="P992" t="str">
        <f t="shared" si="46"/>
        <v>Excelsa</v>
      </c>
      <c r="Q992" t="str">
        <f t="shared" si="47"/>
        <v>Dark</v>
      </c>
      <c r="R992" t="str">
        <f>_xlfn.XLOOKUP(tbl_orders[[#This Row],[Customer ID]],'Customer Data'!$A$1:$A$1001,'Customer Data'!$H$1:$H$1001,,0)</f>
        <v>No</v>
      </c>
    </row>
    <row r="993" spans="1:18" x14ac:dyDescent="0.2">
      <c r="A993" s="2" t="s">
        <v>4233</v>
      </c>
      <c r="B993" s="2" t="str">
        <f>TEXT(tbl_orders[[#This Row],[Order Date]],"mmm")</f>
        <v>Jun</v>
      </c>
      <c r="C993" s="2" t="str">
        <f>TEXT(tbl_orders[[#This Row],[Order Date]],"yyyy")</f>
        <v>2022</v>
      </c>
      <c r="D993" s="3">
        <v>44718</v>
      </c>
      <c r="E993" s="2" t="s">
        <v>4253</v>
      </c>
      <c r="F993" t="s">
        <v>4296</v>
      </c>
      <c r="G993" s="2">
        <v>2</v>
      </c>
      <c r="H993" s="2" t="str">
        <f>_xlfn.XLOOKUP(E993,'Customer Data'!$A$1:$A$1001,'Customer Data'!$B$1:$B$1001,,0)</f>
        <v>Marguerite Graves</v>
      </c>
      <c r="I993" s="2" t="str">
        <f>IF(_xlfn.XLOOKUP(E993,'Customer Data'!$A$1:$A$1001,'Customer Data'!$C$1:$C$1001,,0)=0,"",_xlfn.XLOOKUP(E993,'Customer Data'!$A$1:$A$1001,'Customer Data'!$C$1:$C$1001,,0))</f>
        <v/>
      </c>
      <c r="J993" s="2" t="str">
        <f>_xlfn.XLOOKUP(E993,'Customer Data'!$A$1:$A$1001,'Customer Data'!$F$1:$F$1001,,0)</f>
        <v>Brazil</v>
      </c>
      <c r="K993" t="str">
        <f>INDEX('Product Data'!$A$1:$G$49,MATCH('Order Data'!$F993,'Product Data'!$A$1:$A$49,0),MATCH('Order Data'!K$1,'Product Data'!$A$1:$G$1,0))</f>
        <v>Lib</v>
      </c>
      <c r="L993" t="str">
        <f>INDEX('Product Data'!$A$1:$G$49,MATCH('Order Data'!$F993,'Product Data'!$A$1:$A$49,0),MATCH('Order Data'!L$1,'Product Data'!$A$1:$G$1,0))</f>
        <v>D</v>
      </c>
      <c r="M993" s="4">
        <f>INDEX('Product Data'!$A$1:$G$49,MATCH('Order Data'!$F993,'Product Data'!$A$1:$A$49,0),MATCH('Order Data'!M$1,'Product Data'!$A$1:$G$1,0))</f>
        <v>0.5</v>
      </c>
      <c r="N993" s="5">
        <f>INDEX('Product Data'!$A$1:$G$49,MATCH('Order Data'!$F993,'Product Data'!$A$1:$A$49,0),MATCH('Order Data'!N$1,'Product Data'!$A$1:$G$1,0))</f>
        <v>7.77</v>
      </c>
      <c r="O993" s="5">
        <f t="shared" si="45"/>
        <v>15.54</v>
      </c>
      <c r="P993" t="str">
        <f t="shared" si="46"/>
        <v>Liberica</v>
      </c>
      <c r="Q993" t="str">
        <f t="shared" si="47"/>
        <v>Dark</v>
      </c>
      <c r="R993" t="str">
        <f>_xlfn.XLOOKUP(tbl_orders[[#This Row],[Customer ID]],'Customer Data'!$A$1:$A$1001,'Customer Data'!$H$1:$H$1001,,0)</f>
        <v>No</v>
      </c>
    </row>
    <row r="994" spans="1:18" x14ac:dyDescent="0.2">
      <c r="A994" s="2" t="s">
        <v>4239</v>
      </c>
      <c r="B994" s="2" t="str">
        <f>TEXT(tbl_orders[[#This Row],[Order Date]],"mmm")</f>
        <v>Mar</v>
      </c>
      <c r="C994" s="2" t="str">
        <f>TEXT(tbl_orders[[#This Row],[Order Date]],"yyyy")</f>
        <v>2021</v>
      </c>
      <c r="D994" s="3">
        <v>44276</v>
      </c>
      <c r="E994" s="2" t="s">
        <v>4240</v>
      </c>
      <c r="F994" t="s">
        <v>4291</v>
      </c>
      <c r="G994" s="2">
        <v>3</v>
      </c>
      <c r="H994" s="2" t="str">
        <f>_xlfn.XLOOKUP(E994,'Customer Data'!$A$1:$A$1001,'Customer Data'!$B$1:$B$1001,,0)</f>
        <v>Desdemona Eye</v>
      </c>
      <c r="I994" s="2" t="str">
        <f>IF(_xlfn.XLOOKUP(E994,'Customer Data'!$A$1:$A$1001,'Customer Data'!$C$1:$C$1001,,0)=0,"",_xlfn.XLOOKUP(E994,'Customer Data'!$A$1:$A$1001,'Customer Data'!$C$1:$C$1001,,0))</f>
        <v/>
      </c>
      <c r="J994" s="2" t="str">
        <f>_xlfn.XLOOKUP(E994,'Customer Data'!$A$1:$A$1001,'Customer Data'!$F$1:$F$1001,,0)</f>
        <v>China</v>
      </c>
      <c r="K994" t="str">
        <f>INDEX('Product Data'!$A$1:$G$49,MATCH('Order Data'!$F994,'Product Data'!$A$1:$A$49,0),MATCH('Order Data'!K$1,'Product Data'!$A$1:$G$1,0))</f>
        <v>Lib</v>
      </c>
      <c r="L994" t="str">
        <f>INDEX('Product Data'!$A$1:$G$49,MATCH('Order Data'!$F994,'Product Data'!$A$1:$A$49,0),MATCH('Order Data'!L$1,'Product Data'!$A$1:$G$1,0))</f>
        <v>L</v>
      </c>
      <c r="M994" s="4">
        <f>INDEX('Product Data'!$A$1:$G$49,MATCH('Order Data'!$F994,'Product Data'!$A$1:$A$49,0),MATCH('Order Data'!M$1,'Product Data'!$A$1:$G$1,0))</f>
        <v>2.5</v>
      </c>
      <c r="N994" s="5">
        <f>INDEX('Product Data'!$A$1:$G$49,MATCH('Order Data'!$F994,'Product Data'!$A$1:$A$49,0),MATCH('Order Data'!N$1,'Product Data'!$A$1:$G$1,0))</f>
        <v>36.454999999999998</v>
      </c>
      <c r="O994" s="5">
        <f t="shared" si="45"/>
        <v>109.36499999999999</v>
      </c>
      <c r="P994" t="str">
        <f t="shared" si="46"/>
        <v>Liberica</v>
      </c>
      <c r="Q994" t="str">
        <f t="shared" si="47"/>
        <v>Light</v>
      </c>
      <c r="R994" t="str">
        <f>_xlfn.XLOOKUP(tbl_orders[[#This Row],[Customer ID]],'Customer Data'!$A$1:$A$1001,'Customer Data'!$H$1:$H$1001,,0)</f>
        <v>No</v>
      </c>
    </row>
    <row r="995" spans="1:18" x14ac:dyDescent="0.2">
      <c r="A995" s="2" t="s">
        <v>4242</v>
      </c>
      <c r="B995" s="2" t="str">
        <f>TEXT(tbl_orders[[#This Row],[Order Date]],"mmm")</f>
        <v>Dec</v>
      </c>
      <c r="C995" s="2" t="str">
        <f>TEXT(tbl_orders[[#This Row],[Order Date]],"yyyy")</f>
        <v>2021</v>
      </c>
      <c r="D995" s="3">
        <v>44549</v>
      </c>
      <c r="E995" s="2" t="s">
        <v>4243</v>
      </c>
      <c r="F995" t="s">
        <v>4267</v>
      </c>
      <c r="G995" s="2">
        <v>6</v>
      </c>
      <c r="H995" s="2" t="str">
        <f>_xlfn.XLOOKUP(E995,'Customer Data'!$A$1:$A$1001,'Customer Data'!$B$1:$B$1001,,0)</f>
        <v>Margarette Sterland</v>
      </c>
      <c r="I995" s="2" t="str">
        <f>IF(_xlfn.XLOOKUP(E995,'Customer Data'!$A$1:$A$1001,'Customer Data'!$C$1:$C$1001,,0)=0,"",_xlfn.XLOOKUP(E995,'Customer Data'!$A$1:$A$1001,'Customer Data'!$C$1:$C$1001,,0))</f>
        <v/>
      </c>
      <c r="J995" s="2" t="str">
        <f>_xlfn.XLOOKUP(E995,'Customer Data'!$A$1:$A$1001,'Customer Data'!$F$1:$F$1001,,0)</f>
        <v>United States</v>
      </c>
      <c r="K995" t="str">
        <f>INDEX('Product Data'!$A$1:$G$49,MATCH('Order Data'!$F995,'Product Data'!$A$1:$A$49,0),MATCH('Order Data'!K$1,'Product Data'!$A$1:$G$1,0))</f>
        <v>Ara</v>
      </c>
      <c r="L995" t="str">
        <f>INDEX('Product Data'!$A$1:$G$49,MATCH('Order Data'!$F995,'Product Data'!$A$1:$A$49,0),MATCH('Order Data'!L$1,'Product Data'!$A$1:$G$1,0))</f>
        <v>L</v>
      </c>
      <c r="M995" s="4">
        <f>INDEX('Product Data'!$A$1:$G$49,MATCH('Order Data'!$F995,'Product Data'!$A$1:$A$49,0),MATCH('Order Data'!M$1,'Product Data'!$A$1:$G$1,0))</f>
        <v>1</v>
      </c>
      <c r="N995" s="5">
        <f>INDEX('Product Data'!$A$1:$G$49,MATCH('Order Data'!$F995,'Product Data'!$A$1:$A$49,0),MATCH('Order Data'!N$1,'Product Data'!$A$1:$G$1,0))</f>
        <v>12.95</v>
      </c>
      <c r="O995" s="5">
        <f t="shared" si="45"/>
        <v>77.699999999999989</v>
      </c>
      <c r="P995" t="str">
        <f t="shared" si="46"/>
        <v>Arabica</v>
      </c>
      <c r="Q995" t="str">
        <f t="shared" si="47"/>
        <v>Light</v>
      </c>
      <c r="R995" t="str">
        <f>_xlfn.XLOOKUP(tbl_orders[[#This Row],[Customer ID]],'Customer Data'!$A$1:$A$1001,'Customer Data'!$H$1:$H$1001,,0)</f>
        <v>No</v>
      </c>
    </row>
    <row r="996" spans="1:18" x14ac:dyDescent="0.2">
      <c r="A996" s="2" t="s">
        <v>4245</v>
      </c>
      <c r="B996" s="2" t="str">
        <f>TEXT(tbl_orders[[#This Row],[Order Date]],"mmm")</f>
        <v>Feb</v>
      </c>
      <c r="C996" s="2" t="str">
        <f>TEXT(tbl_orders[[#This Row],[Order Date]],"yyyy")</f>
        <v>2021</v>
      </c>
      <c r="D996" s="3">
        <v>44244</v>
      </c>
      <c r="E996" s="2" t="s">
        <v>4246</v>
      </c>
      <c r="F996" t="s">
        <v>4281</v>
      </c>
      <c r="G996" s="2">
        <v>3</v>
      </c>
      <c r="H996" s="2" t="str">
        <f>_xlfn.XLOOKUP(E996,'Customer Data'!$A$1:$A$1001,'Customer Data'!$B$1:$B$1001,,0)</f>
        <v>Catharine Scoines</v>
      </c>
      <c r="I996" s="2" t="str">
        <f>IF(_xlfn.XLOOKUP(E996,'Customer Data'!$A$1:$A$1001,'Customer Data'!$C$1:$C$1001,,0)=0,"",_xlfn.XLOOKUP(E996,'Customer Data'!$A$1:$A$1001,'Customer Data'!$C$1:$C$1001,,0))</f>
        <v/>
      </c>
      <c r="J996" s="2" t="str">
        <f>_xlfn.XLOOKUP(E996,'Customer Data'!$A$1:$A$1001,'Customer Data'!$F$1:$F$1001,,0)</f>
        <v>Brazil</v>
      </c>
      <c r="K996" t="str">
        <f>INDEX('Product Data'!$A$1:$G$49,MATCH('Order Data'!$F996,'Product Data'!$A$1:$A$49,0),MATCH('Order Data'!K$1,'Product Data'!$A$1:$G$1,0))</f>
        <v>Ara</v>
      </c>
      <c r="L996" t="str">
        <f>INDEX('Product Data'!$A$1:$G$49,MATCH('Order Data'!$F996,'Product Data'!$A$1:$A$49,0),MATCH('Order Data'!L$1,'Product Data'!$A$1:$G$1,0))</f>
        <v>D</v>
      </c>
      <c r="M996" s="4">
        <f>INDEX('Product Data'!$A$1:$G$49,MATCH('Order Data'!$F996,'Product Data'!$A$1:$A$49,0),MATCH('Order Data'!M$1,'Product Data'!$A$1:$G$1,0))</f>
        <v>0.2</v>
      </c>
      <c r="N996" s="5">
        <f>INDEX('Product Data'!$A$1:$G$49,MATCH('Order Data'!$F996,'Product Data'!$A$1:$A$49,0),MATCH('Order Data'!N$1,'Product Data'!$A$1:$G$1,0))</f>
        <v>2.9849999999999999</v>
      </c>
      <c r="O996" s="5">
        <f t="shared" si="45"/>
        <v>8.9550000000000001</v>
      </c>
      <c r="P996" t="str">
        <f t="shared" si="46"/>
        <v>Arabica</v>
      </c>
      <c r="Q996" t="str">
        <f t="shared" si="47"/>
        <v>Dark</v>
      </c>
      <c r="R996" t="str">
        <f>_xlfn.XLOOKUP(tbl_orders[[#This Row],[Customer ID]],'Customer Data'!$A$1:$A$1001,'Customer Data'!$H$1:$H$1001,,0)</f>
        <v>No</v>
      </c>
    </row>
    <row r="997" spans="1:18" x14ac:dyDescent="0.2">
      <c r="A997" s="2" t="s">
        <v>4248</v>
      </c>
      <c r="B997" s="2" t="str">
        <f>TEXT(tbl_orders[[#This Row],[Order Date]],"mmm")</f>
        <v>Jan</v>
      </c>
      <c r="C997" s="2" t="str">
        <f>TEXT(tbl_orders[[#This Row],[Order Date]],"yyyy")</f>
        <v>2020</v>
      </c>
      <c r="D997" s="3">
        <v>43836</v>
      </c>
      <c r="E997" s="2" t="s">
        <v>4249</v>
      </c>
      <c r="F997" t="s">
        <v>4269</v>
      </c>
      <c r="G997" s="2">
        <v>1</v>
      </c>
      <c r="H997" s="2" t="str">
        <f>_xlfn.XLOOKUP(E997,'Customer Data'!$A$1:$A$1001,'Customer Data'!$B$1:$B$1001,,0)</f>
        <v>Jennica Tewelson</v>
      </c>
      <c r="I997" s="2" t="str">
        <f>IF(_xlfn.XLOOKUP(E997,'Customer Data'!$A$1:$A$1001,'Customer Data'!$C$1:$C$1001,,0)=0,"",_xlfn.XLOOKUP(E997,'Customer Data'!$A$1:$A$1001,'Customer Data'!$C$1:$C$1001,,0))</f>
        <v>jtewelsonrn@samsung.com</v>
      </c>
      <c r="J997" s="2" t="str">
        <f>_xlfn.XLOOKUP(E997,'Customer Data'!$A$1:$A$1001,'Customer Data'!$F$1:$F$1001,,0)</f>
        <v>United States</v>
      </c>
      <c r="K997" t="str">
        <f>INDEX('Product Data'!$A$1:$G$49,MATCH('Order Data'!$F997,'Product Data'!$A$1:$A$49,0),MATCH('Order Data'!K$1,'Product Data'!$A$1:$G$1,0))</f>
        <v>Rob</v>
      </c>
      <c r="L997" t="str">
        <f>INDEX('Product Data'!$A$1:$G$49,MATCH('Order Data'!$F997,'Product Data'!$A$1:$A$49,0),MATCH('Order Data'!L$1,'Product Data'!$A$1:$G$1,0))</f>
        <v>L</v>
      </c>
      <c r="M997" s="4">
        <f>INDEX('Product Data'!$A$1:$G$49,MATCH('Order Data'!$F997,'Product Data'!$A$1:$A$49,0),MATCH('Order Data'!M$1,'Product Data'!$A$1:$G$1,0))</f>
        <v>2.5</v>
      </c>
      <c r="N997" s="5">
        <f>INDEX('Product Data'!$A$1:$G$49,MATCH('Order Data'!$F997,'Product Data'!$A$1:$A$49,0),MATCH('Order Data'!N$1,'Product Data'!$A$1:$G$1,0))</f>
        <v>27.484999999999996</v>
      </c>
      <c r="O997" s="5">
        <f t="shared" si="45"/>
        <v>27.484999999999996</v>
      </c>
      <c r="P997" t="str">
        <f t="shared" si="46"/>
        <v>Robusta</v>
      </c>
      <c r="Q997" t="str">
        <f t="shared" si="47"/>
        <v>Light</v>
      </c>
      <c r="R997" t="str">
        <f>_xlfn.XLOOKUP(tbl_orders[[#This Row],[Customer ID]],'Customer Data'!$A$1:$A$1001,'Customer Data'!$H$1:$H$1001,,0)</f>
        <v>No</v>
      </c>
    </row>
    <row r="998" spans="1:18" x14ac:dyDescent="0.2">
      <c r="A998" s="2" t="s">
        <v>4252</v>
      </c>
      <c r="B998" s="2" t="str">
        <f>TEXT(tbl_orders[[#This Row],[Order Date]],"mmm")</f>
        <v>May</v>
      </c>
      <c r="C998" s="2" t="str">
        <f>TEXT(tbl_orders[[#This Row],[Order Date]],"yyyy")</f>
        <v>2022</v>
      </c>
      <c r="D998" s="3">
        <v>44685</v>
      </c>
      <c r="E998" s="2" t="s">
        <v>4253</v>
      </c>
      <c r="F998" t="s">
        <v>4273</v>
      </c>
      <c r="G998" s="2">
        <v>2</v>
      </c>
      <c r="H998" s="2" t="str">
        <f>_xlfn.XLOOKUP(E998,'Customer Data'!$A$1:$A$1001,'Customer Data'!$B$1:$B$1001,,0)</f>
        <v>Marguerite Graves</v>
      </c>
      <c r="I998" s="2" t="str">
        <f>IF(_xlfn.XLOOKUP(E998,'Customer Data'!$A$1:$A$1001,'Customer Data'!$C$1:$C$1001,,0)=0,"",_xlfn.XLOOKUP(E998,'Customer Data'!$A$1:$A$1001,'Customer Data'!$C$1:$C$1001,,0))</f>
        <v/>
      </c>
      <c r="J998" s="2" t="str">
        <f>_xlfn.XLOOKUP(E998,'Customer Data'!$A$1:$A$1001,'Customer Data'!$F$1:$F$1001,,0)</f>
        <v>Brazil</v>
      </c>
      <c r="K998" t="str">
        <f>INDEX('Product Data'!$A$1:$G$49,MATCH('Order Data'!$F998,'Product Data'!$A$1:$A$49,0),MATCH('Order Data'!K$1,'Product Data'!$A$1:$G$1,0))</f>
        <v>Rob</v>
      </c>
      <c r="L998" t="str">
        <f>INDEX('Product Data'!$A$1:$G$49,MATCH('Order Data'!$F998,'Product Data'!$A$1:$A$49,0),MATCH('Order Data'!L$1,'Product Data'!$A$1:$G$1,0))</f>
        <v>M</v>
      </c>
      <c r="M998" s="4">
        <f>INDEX('Product Data'!$A$1:$G$49,MATCH('Order Data'!$F998,'Product Data'!$A$1:$A$49,0),MATCH('Order Data'!M$1,'Product Data'!$A$1:$G$1,0))</f>
        <v>0.5</v>
      </c>
      <c r="N998" s="5">
        <f>INDEX('Product Data'!$A$1:$G$49,MATCH('Order Data'!$F998,'Product Data'!$A$1:$A$49,0),MATCH('Order Data'!N$1,'Product Data'!$A$1:$G$1,0))</f>
        <v>5.97</v>
      </c>
      <c r="O998" s="5">
        <f t="shared" si="45"/>
        <v>11.94</v>
      </c>
      <c r="P998" t="str">
        <f t="shared" si="46"/>
        <v>Robusta</v>
      </c>
      <c r="Q998" t="str">
        <f t="shared" si="47"/>
        <v>Medium</v>
      </c>
      <c r="R998" t="str">
        <f>_xlfn.XLOOKUP(tbl_orders[[#This Row],[Customer ID]],'Customer Data'!$A$1:$A$1001,'Customer Data'!$H$1:$H$1001,,0)</f>
        <v>No</v>
      </c>
    </row>
    <row r="999" spans="1:18" x14ac:dyDescent="0.2">
      <c r="A999" s="2" t="s">
        <v>4255</v>
      </c>
      <c r="B999" s="2" t="str">
        <f>TEXT(tbl_orders[[#This Row],[Order Date]],"mmm")</f>
        <v>Oct</v>
      </c>
      <c r="C999" s="2" t="str">
        <f>TEXT(tbl_orders[[#This Row],[Order Date]],"yyyy")</f>
        <v>2019</v>
      </c>
      <c r="D999" s="3">
        <v>43749</v>
      </c>
      <c r="E999" s="2" t="s">
        <v>4253</v>
      </c>
      <c r="F999" t="s">
        <v>4284</v>
      </c>
      <c r="G999" s="2">
        <v>4</v>
      </c>
      <c r="H999" s="2" t="str">
        <f>_xlfn.XLOOKUP(E999,'Customer Data'!$A$1:$A$1001,'Customer Data'!$B$1:$B$1001,,0)</f>
        <v>Marguerite Graves</v>
      </c>
      <c r="I999" s="2" t="str">
        <f>IF(_xlfn.XLOOKUP(E999,'Customer Data'!$A$1:$A$1001,'Customer Data'!$C$1:$C$1001,,0)=0,"",_xlfn.XLOOKUP(E999,'Customer Data'!$A$1:$A$1001,'Customer Data'!$C$1:$C$1001,,0))</f>
        <v/>
      </c>
      <c r="J999" s="2" t="str">
        <f>_xlfn.XLOOKUP(E999,'Customer Data'!$A$1:$A$1001,'Customer Data'!$F$1:$F$1001,,0)</f>
        <v>Brazil</v>
      </c>
      <c r="K999" t="str">
        <f>INDEX('Product Data'!$A$1:$G$49,MATCH('Order Data'!$F999,'Product Data'!$A$1:$A$49,0),MATCH('Order Data'!K$1,'Product Data'!$A$1:$G$1,0))</f>
        <v>Ara</v>
      </c>
      <c r="L999" t="str">
        <f>INDEX('Product Data'!$A$1:$G$49,MATCH('Order Data'!$F999,'Product Data'!$A$1:$A$49,0),MATCH('Order Data'!L$1,'Product Data'!$A$1:$G$1,0))</f>
        <v>M</v>
      </c>
      <c r="M999" s="4">
        <f>INDEX('Product Data'!$A$1:$G$49,MATCH('Order Data'!$F999,'Product Data'!$A$1:$A$49,0),MATCH('Order Data'!M$1,'Product Data'!$A$1:$G$1,0))</f>
        <v>0.5</v>
      </c>
      <c r="N999" s="5">
        <f>INDEX('Product Data'!$A$1:$G$49,MATCH('Order Data'!$F999,'Product Data'!$A$1:$A$49,0),MATCH('Order Data'!N$1,'Product Data'!$A$1:$G$1,0))</f>
        <v>6.75</v>
      </c>
      <c r="O999" s="5">
        <f t="shared" si="45"/>
        <v>27</v>
      </c>
      <c r="P999" t="str">
        <f t="shared" si="46"/>
        <v>Arabica</v>
      </c>
      <c r="Q999" t="str">
        <f t="shared" si="47"/>
        <v>Medium</v>
      </c>
      <c r="R999" t="str">
        <f>_xlfn.XLOOKUP(tbl_orders[[#This Row],[Customer ID]],'Customer Data'!$A$1:$A$1001,'Customer Data'!$H$1:$H$1001,,0)</f>
        <v>No</v>
      </c>
    </row>
    <row r="1000" spans="1:18" x14ac:dyDescent="0.2">
      <c r="A1000" s="2" t="s">
        <v>4258</v>
      </c>
      <c r="B1000" s="2" t="str">
        <f>TEXT(tbl_orders[[#This Row],[Order Date]],"mmm")</f>
        <v>Aug</v>
      </c>
      <c r="C1000" s="2" t="str">
        <f>TEXT(tbl_orders[[#This Row],[Order Date]],"yyyy")</f>
        <v>2021</v>
      </c>
      <c r="D1000" s="3">
        <v>44411</v>
      </c>
      <c r="E1000" s="2" t="s">
        <v>4259</v>
      </c>
      <c r="F1000" t="s">
        <v>4274</v>
      </c>
      <c r="G1000" s="2">
        <v>1</v>
      </c>
      <c r="H1000" s="2" t="str">
        <f>_xlfn.XLOOKUP(E1000,'Customer Data'!$A$1:$A$1001,'Customer Data'!$B$1:$B$1001,,0)</f>
        <v>Nicolina Jenny</v>
      </c>
      <c r="I1000" s="2" t="str">
        <f>IF(_xlfn.XLOOKUP(E1000,'Customer Data'!$A$1:$A$1001,'Customer Data'!$C$1:$C$1001,,0)=0,"",_xlfn.XLOOKUP(E1000,'Customer Data'!$A$1:$A$1001,'Customer Data'!$C$1:$C$1001,,0))</f>
        <v>njennyrq@bigcartel.com</v>
      </c>
      <c r="J1000" s="2" t="str">
        <f>_xlfn.XLOOKUP(E1000,'Customer Data'!$A$1:$A$1001,'Customer Data'!$F$1:$F$1001,,0)</f>
        <v>United States</v>
      </c>
      <c r="K1000" t="str">
        <f>INDEX('Product Data'!$A$1:$G$49,MATCH('Order Data'!$F1000,'Product Data'!$A$1:$A$49,0),MATCH('Order Data'!K$1,'Product Data'!$A$1:$G$1,0))</f>
        <v>Ara</v>
      </c>
      <c r="L1000" t="str">
        <f>INDEX('Product Data'!$A$1:$G$49,MATCH('Order Data'!$F1000,'Product Data'!$A$1:$A$49,0),MATCH('Order Data'!L$1,'Product Data'!$A$1:$G$1,0))</f>
        <v>D</v>
      </c>
      <c r="M1000" s="4">
        <f>INDEX('Product Data'!$A$1:$G$49,MATCH('Order Data'!$F1000,'Product Data'!$A$1:$A$49,0),MATCH('Order Data'!M$1,'Product Data'!$A$1:$G$1,0))</f>
        <v>1</v>
      </c>
      <c r="N1000" s="5">
        <f>INDEX('Product Data'!$A$1:$G$49,MATCH('Order Data'!$F1000,'Product Data'!$A$1:$A$49,0),MATCH('Order Data'!N$1,'Product Data'!$A$1:$G$1,0))</f>
        <v>9.9499999999999993</v>
      </c>
      <c r="O1000" s="5">
        <f t="shared" si="45"/>
        <v>9.9499999999999993</v>
      </c>
      <c r="P1000" t="str">
        <f t="shared" si="46"/>
        <v>Arabica</v>
      </c>
      <c r="Q1000" t="str">
        <f t="shared" si="47"/>
        <v>Dark</v>
      </c>
      <c r="R1000" t="str">
        <f>_xlfn.XLOOKUP(tbl_orders[[#This Row],[Customer ID]],'Customer Data'!$A$1:$A$1001,'Customer Data'!$H$1:$H$1001,,0)</f>
        <v>No</v>
      </c>
    </row>
    <row r="1001" spans="1:18" x14ac:dyDescent="0.2">
      <c r="A1001" s="2" t="s">
        <v>4262</v>
      </c>
      <c r="B1001" s="2" t="str">
        <f>TEXT(tbl_orders[[#This Row],[Order Date]],"mmm")</f>
        <v>Oct</v>
      </c>
      <c r="C1001" s="2" t="str">
        <f>TEXT(tbl_orders[[#This Row],[Order Date]],"yyyy")</f>
        <v>2020</v>
      </c>
      <c r="D1001" s="3">
        <v>44119</v>
      </c>
      <c r="E1001" s="2" t="s">
        <v>4263</v>
      </c>
      <c r="F1001" t="s">
        <v>4283</v>
      </c>
      <c r="G1001" s="2">
        <v>3</v>
      </c>
      <c r="H1001" s="2" t="str">
        <f>_xlfn.XLOOKUP(E1001,'Customer Data'!$A$1:$A$1001,'Customer Data'!$B$1:$B$1001,,0)</f>
        <v>Vidovic Antonelli</v>
      </c>
      <c r="I1001" s="2" t="str">
        <f>IF(_xlfn.XLOOKUP(E1001,'Customer Data'!$A$1:$A$1001,'Customer Data'!$C$1:$C$1001,,0)=0,"",_xlfn.XLOOKUP(E1001,'Customer Data'!$A$1:$A$1001,'Customer Data'!$C$1:$C$1001,,0))</f>
        <v/>
      </c>
      <c r="J1001" s="2" t="str">
        <f>_xlfn.XLOOKUP(E1001,'Customer Data'!$A$1:$A$1001,'Customer Data'!$F$1:$F$1001,,0)</f>
        <v>China</v>
      </c>
      <c r="K1001" t="str">
        <f>INDEX('Product Data'!$A$1:$G$49,MATCH('Order Data'!$F1001,'Product Data'!$A$1:$A$49,0),MATCH('Order Data'!K$1,'Product Data'!$A$1:$G$1,0))</f>
        <v>Exc</v>
      </c>
      <c r="L1001" t="str">
        <f>INDEX('Product Data'!$A$1:$G$49,MATCH('Order Data'!$F1001,'Product Data'!$A$1:$A$49,0),MATCH('Order Data'!L$1,'Product Data'!$A$1:$G$1,0))</f>
        <v>M</v>
      </c>
      <c r="M1001" s="4">
        <f>INDEX('Product Data'!$A$1:$G$49,MATCH('Order Data'!$F1001,'Product Data'!$A$1:$A$49,0),MATCH('Order Data'!M$1,'Product Data'!$A$1:$G$1,0))</f>
        <v>0.2</v>
      </c>
      <c r="N1001" s="5">
        <f>INDEX('Product Data'!$A$1:$G$49,MATCH('Order Data'!$F1001,'Product Data'!$A$1:$A$49,0),MATCH('Order Data'!N$1,'Product Data'!$A$1:$G$1,0))</f>
        <v>4.125</v>
      </c>
      <c r="O1001" s="5">
        <f t="shared" si="45"/>
        <v>12.375</v>
      </c>
      <c r="P1001" t="str">
        <f t="shared" si="46"/>
        <v>Excelsa</v>
      </c>
      <c r="Q1001" t="str">
        <f t="shared" si="47"/>
        <v>Medium</v>
      </c>
      <c r="R1001" t="str">
        <f>_xlfn.XLOOKUP(tbl_orders[[#This Row],[Customer ID]],'Customer Data'!$A$1:$A$1001,'Customer Data'!$H$1:$H$1001,,0)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9DE38F"/>
  </sheetPr>
  <dimension ref="A1:J1001"/>
  <sheetViews>
    <sheetView workbookViewId="0">
      <selection activeCell="F966" sqref="F966"/>
    </sheetView>
  </sheetViews>
  <sheetFormatPr baseColWidth="10" defaultColWidth="8.83203125" defaultRowHeight="15" x14ac:dyDescent="0.2"/>
  <cols>
    <col min="1" max="1" width="16.33203125" customWidth="1"/>
    <col min="2" max="2" width="23.6640625" customWidth="1"/>
    <col min="3" max="3" width="39.5" customWidth="1"/>
    <col min="4" max="4" width="18.33203125" customWidth="1"/>
    <col min="5" max="5" width="20.6640625" customWidth="1"/>
    <col min="6" max="6" width="15.5" customWidth="1"/>
    <col min="7" max="7" width="8.83203125" style="9"/>
    <col min="8" max="8" width="11.6640625" customWidth="1"/>
    <col min="10" max="10" width="11.1640625" customWidth="1"/>
  </cols>
  <sheetData>
    <row r="1" spans="1:10" x14ac:dyDescent="0.2">
      <c r="A1" s="2" t="s">
        <v>3</v>
      </c>
      <c r="B1" s="2" t="s">
        <v>4</v>
      </c>
      <c r="C1" s="2" t="s">
        <v>2</v>
      </c>
      <c r="D1" s="2" t="s">
        <v>314</v>
      </c>
      <c r="E1" s="2" t="s">
        <v>5</v>
      </c>
      <c r="F1" s="2" t="s">
        <v>6</v>
      </c>
      <c r="G1" s="8" t="s">
        <v>7</v>
      </c>
      <c r="H1" s="2" t="s">
        <v>4316</v>
      </c>
    </row>
    <row r="2" spans="1:10" x14ac:dyDescent="0.2">
      <c r="A2" s="2" t="s">
        <v>487</v>
      </c>
      <c r="B2" s="2" t="s">
        <v>488</v>
      </c>
      <c r="C2" s="2" t="s">
        <v>489</v>
      </c>
      <c r="D2" s="2" t="s">
        <v>4326</v>
      </c>
      <c r="E2" s="2" t="s">
        <v>264</v>
      </c>
      <c r="F2" s="2" t="s">
        <v>18</v>
      </c>
      <c r="G2" s="8">
        <v>7505</v>
      </c>
      <c r="H2" t="s">
        <v>4317</v>
      </c>
      <c r="J2" s="2"/>
    </row>
    <row r="3" spans="1:10" x14ac:dyDescent="0.2">
      <c r="A3" s="2" t="s">
        <v>490</v>
      </c>
      <c r="B3" s="2" t="s">
        <v>491</v>
      </c>
      <c r="C3" s="2" t="s">
        <v>492</v>
      </c>
      <c r="D3" s="2" t="s">
        <v>5007</v>
      </c>
      <c r="E3" s="2" t="s">
        <v>325</v>
      </c>
      <c r="F3" s="2" t="s">
        <v>5196</v>
      </c>
      <c r="G3" s="8" t="s">
        <v>326</v>
      </c>
      <c r="H3" t="s">
        <v>4318</v>
      </c>
      <c r="J3" s="2"/>
    </row>
    <row r="4" spans="1:10" x14ac:dyDescent="0.2">
      <c r="A4" s="2" t="s">
        <v>494</v>
      </c>
      <c r="B4" s="2" t="s">
        <v>495</v>
      </c>
      <c r="C4" s="2" t="s">
        <v>496</v>
      </c>
      <c r="D4" s="2" t="s">
        <v>4327</v>
      </c>
      <c r="E4" s="2" t="s">
        <v>123</v>
      </c>
      <c r="F4" s="2" t="s">
        <v>18</v>
      </c>
      <c r="G4" s="8">
        <v>78205</v>
      </c>
      <c r="H4" t="s">
        <v>4317</v>
      </c>
      <c r="J4" s="2"/>
    </row>
    <row r="5" spans="1:10" x14ac:dyDescent="0.2">
      <c r="A5" s="2" t="s">
        <v>497</v>
      </c>
      <c r="B5" s="2" t="s">
        <v>498</v>
      </c>
      <c r="C5" s="2" t="s">
        <v>499</v>
      </c>
      <c r="D5" s="2" t="s">
        <v>4328</v>
      </c>
      <c r="E5" s="2" t="s">
        <v>81</v>
      </c>
      <c r="F5" s="2" t="s">
        <v>5197</v>
      </c>
      <c r="G5" s="8">
        <v>62711</v>
      </c>
      <c r="H5" t="s">
        <v>4317</v>
      </c>
    </row>
    <row r="6" spans="1:10" x14ac:dyDescent="0.2">
      <c r="A6" s="2" t="s">
        <v>501</v>
      </c>
      <c r="B6" s="2" t="s">
        <v>502</v>
      </c>
      <c r="C6" s="2"/>
      <c r="D6" s="2" t="s">
        <v>5008</v>
      </c>
      <c r="E6" s="2" t="s">
        <v>503</v>
      </c>
      <c r="F6" s="2" t="s">
        <v>5196</v>
      </c>
      <c r="G6" s="8" t="s">
        <v>504</v>
      </c>
      <c r="H6" t="s">
        <v>4318</v>
      </c>
    </row>
    <row r="7" spans="1:10" x14ac:dyDescent="0.2">
      <c r="A7" s="2" t="s">
        <v>506</v>
      </c>
      <c r="B7" s="2" t="s">
        <v>507</v>
      </c>
      <c r="C7" s="2"/>
      <c r="D7" s="2" t="s">
        <v>4329</v>
      </c>
      <c r="E7" s="2" t="s">
        <v>108</v>
      </c>
      <c r="F7" s="2" t="s">
        <v>18</v>
      </c>
      <c r="G7" s="8">
        <v>18505</v>
      </c>
      <c r="H7" t="s">
        <v>4318</v>
      </c>
    </row>
    <row r="8" spans="1:10" x14ac:dyDescent="0.2">
      <c r="A8" s="2" t="s">
        <v>509</v>
      </c>
      <c r="B8" s="2" t="s">
        <v>510</v>
      </c>
      <c r="C8" s="2" t="s">
        <v>511</v>
      </c>
      <c r="D8" s="2" t="s">
        <v>4330</v>
      </c>
      <c r="E8" s="2" t="s">
        <v>201</v>
      </c>
      <c r="F8" s="2" t="s">
        <v>5197</v>
      </c>
      <c r="G8" s="8">
        <v>45440</v>
      </c>
      <c r="H8" t="s">
        <v>4317</v>
      </c>
    </row>
    <row r="9" spans="1:10" x14ac:dyDescent="0.2">
      <c r="A9" s="2" t="s">
        <v>513</v>
      </c>
      <c r="B9" s="2" t="s">
        <v>514</v>
      </c>
      <c r="C9" s="2"/>
      <c r="D9" s="2" t="s">
        <v>5009</v>
      </c>
      <c r="E9" s="2" t="s">
        <v>382</v>
      </c>
      <c r="F9" s="2" t="s">
        <v>5196</v>
      </c>
      <c r="G9" s="8" t="s">
        <v>318</v>
      </c>
      <c r="H9" t="s">
        <v>4317</v>
      </c>
    </row>
    <row r="10" spans="1:10" x14ac:dyDescent="0.2">
      <c r="A10" s="2" t="s">
        <v>516</v>
      </c>
      <c r="B10" s="2" t="s">
        <v>517</v>
      </c>
      <c r="C10" s="2" t="s">
        <v>518</v>
      </c>
      <c r="D10" s="2" t="s">
        <v>4331</v>
      </c>
      <c r="E10" s="2" t="s">
        <v>26</v>
      </c>
      <c r="F10" s="2" t="s">
        <v>18</v>
      </c>
      <c r="G10" s="8">
        <v>90045</v>
      </c>
      <c r="H10" t="s">
        <v>4318</v>
      </c>
    </row>
    <row r="11" spans="1:10" x14ac:dyDescent="0.2">
      <c r="A11" s="2" t="s">
        <v>520</v>
      </c>
      <c r="B11" s="2" t="s">
        <v>521</v>
      </c>
      <c r="C11" s="2" t="s">
        <v>522</v>
      </c>
      <c r="D11" s="2" t="s">
        <v>4332</v>
      </c>
      <c r="E11" s="2" t="s">
        <v>26</v>
      </c>
      <c r="F11" s="2" t="s">
        <v>5197</v>
      </c>
      <c r="G11" s="8">
        <v>90065</v>
      </c>
      <c r="H11" t="s">
        <v>4318</v>
      </c>
    </row>
    <row r="12" spans="1:10" x14ac:dyDescent="0.2">
      <c r="A12" s="2" t="s">
        <v>524</v>
      </c>
      <c r="B12" s="2" t="s">
        <v>525</v>
      </c>
      <c r="C12" s="2" t="s">
        <v>526</v>
      </c>
      <c r="D12" s="2" t="s">
        <v>4333</v>
      </c>
      <c r="E12" s="2" t="s">
        <v>96</v>
      </c>
      <c r="F12" s="2" t="s">
        <v>5196</v>
      </c>
      <c r="G12" s="8">
        <v>95160</v>
      </c>
      <c r="H12" t="s">
        <v>4318</v>
      </c>
    </row>
    <row r="13" spans="1:10" x14ac:dyDescent="0.2">
      <c r="A13" s="2" t="s">
        <v>528</v>
      </c>
      <c r="B13" s="2" t="s">
        <v>529</v>
      </c>
      <c r="C13" s="2" t="s">
        <v>530</v>
      </c>
      <c r="D13" s="2" t="s">
        <v>4334</v>
      </c>
      <c r="E13" s="2" t="s">
        <v>96</v>
      </c>
      <c r="F13" s="2" t="s">
        <v>5197</v>
      </c>
      <c r="G13" s="8">
        <v>95194</v>
      </c>
      <c r="H13" t="s">
        <v>4317</v>
      </c>
    </row>
    <row r="14" spans="1:10" x14ac:dyDescent="0.2">
      <c r="A14" s="2" t="s">
        <v>532</v>
      </c>
      <c r="B14" s="2" t="s">
        <v>533</v>
      </c>
      <c r="C14" s="2" t="s">
        <v>534</v>
      </c>
      <c r="D14" s="2" t="s">
        <v>4335</v>
      </c>
      <c r="E14" s="2" t="s">
        <v>36</v>
      </c>
      <c r="F14" s="2" t="s">
        <v>18</v>
      </c>
      <c r="G14" s="8">
        <v>23285</v>
      </c>
      <c r="H14" t="s">
        <v>4318</v>
      </c>
    </row>
    <row r="15" spans="1:10" x14ac:dyDescent="0.2">
      <c r="A15" s="2" t="s">
        <v>536</v>
      </c>
      <c r="B15" s="2" t="s">
        <v>537</v>
      </c>
      <c r="C15" s="2" t="s">
        <v>538</v>
      </c>
      <c r="D15" s="2"/>
      <c r="E15" s="2" t="s">
        <v>267</v>
      </c>
      <c r="F15" s="2" t="s">
        <v>5197</v>
      </c>
      <c r="G15" s="8">
        <v>41905</v>
      </c>
      <c r="H15" t="s">
        <v>4318</v>
      </c>
    </row>
    <row r="16" spans="1:10" x14ac:dyDescent="0.2">
      <c r="A16" s="2" t="s">
        <v>540</v>
      </c>
      <c r="B16" s="2" t="s">
        <v>541</v>
      </c>
      <c r="C16" s="2" t="s">
        <v>542</v>
      </c>
      <c r="D16" s="2" t="s">
        <v>4336</v>
      </c>
      <c r="E16" s="2" t="s">
        <v>102</v>
      </c>
      <c r="F16" s="2" t="s">
        <v>18</v>
      </c>
      <c r="G16" s="8">
        <v>63131</v>
      </c>
      <c r="H16" t="s">
        <v>4317</v>
      </c>
    </row>
    <row r="17" spans="1:8" x14ac:dyDescent="0.2">
      <c r="A17" s="2" t="s">
        <v>544</v>
      </c>
      <c r="B17" s="2" t="s">
        <v>545</v>
      </c>
      <c r="C17" s="2" t="s">
        <v>546</v>
      </c>
      <c r="D17" s="2"/>
      <c r="E17" s="2" t="s">
        <v>44</v>
      </c>
      <c r="F17" s="2" t="s">
        <v>5196</v>
      </c>
      <c r="G17" s="8">
        <v>19172</v>
      </c>
      <c r="H17" t="s">
        <v>4318</v>
      </c>
    </row>
    <row r="18" spans="1:8" x14ac:dyDescent="0.2">
      <c r="A18" s="2" t="s">
        <v>548</v>
      </c>
      <c r="B18" s="2" t="s">
        <v>549</v>
      </c>
      <c r="C18" s="2" t="s">
        <v>550</v>
      </c>
      <c r="D18" s="2" t="s">
        <v>4337</v>
      </c>
      <c r="E18" s="2" t="s">
        <v>187</v>
      </c>
      <c r="F18" s="2" t="s">
        <v>5197</v>
      </c>
      <c r="G18" s="8">
        <v>97271</v>
      </c>
      <c r="H18" t="s">
        <v>4318</v>
      </c>
    </row>
    <row r="19" spans="1:8" x14ac:dyDescent="0.2">
      <c r="A19" s="2" t="s">
        <v>552</v>
      </c>
      <c r="B19" s="2" t="s">
        <v>553</v>
      </c>
      <c r="C19" s="2" t="s">
        <v>554</v>
      </c>
      <c r="D19" s="2" t="s">
        <v>4338</v>
      </c>
      <c r="E19" s="2" t="s">
        <v>61</v>
      </c>
      <c r="F19" s="2" t="s">
        <v>18</v>
      </c>
      <c r="G19" s="8">
        <v>77240</v>
      </c>
      <c r="H19" t="s">
        <v>4318</v>
      </c>
    </row>
    <row r="20" spans="1:8" x14ac:dyDescent="0.2">
      <c r="A20" s="2" t="s">
        <v>556</v>
      </c>
      <c r="B20" s="2" t="s">
        <v>557</v>
      </c>
      <c r="C20" s="2" t="s">
        <v>558</v>
      </c>
      <c r="D20" s="2"/>
      <c r="E20" s="2" t="s">
        <v>470</v>
      </c>
      <c r="F20" s="2" t="s">
        <v>5196</v>
      </c>
      <c r="G20" s="8" t="s">
        <v>412</v>
      </c>
      <c r="H20" t="s">
        <v>4317</v>
      </c>
    </row>
    <row r="21" spans="1:8" x14ac:dyDescent="0.2">
      <c r="A21" s="2" t="s">
        <v>560</v>
      </c>
      <c r="B21" s="2" t="s">
        <v>561</v>
      </c>
      <c r="C21" s="2" t="s">
        <v>562</v>
      </c>
      <c r="D21" s="2" t="s">
        <v>4339</v>
      </c>
      <c r="E21" s="2" t="s">
        <v>55</v>
      </c>
      <c r="F21" s="2" t="s">
        <v>18</v>
      </c>
      <c r="G21" s="8">
        <v>10060</v>
      </c>
      <c r="H21" t="s">
        <v>4317</v>
      </c>
    </row>
    <row r="22" spans="1:8" x14ac:dyDescent="0.2">
      <c r="A22" s="2" t="s">
        <v>563</v>
      </c>
      <c r="B22" s="2" t="s">
        <v>564</v>
      </c>
      <c r="C22" s="2"/>
      <c r="D22" s="2" t="s">
        <v>5010</v>
      </c>
      <c r="E22" s="2" t="s">
        <v>431</v>
      </c>
      <c r="F22" s="2" t="s">
        <v>5196</v>
      </c>
      <c r="G22" s="8" t="s">
        <v>330</v>
      </c>
      <c r="H22" t="s">
        <v>4317</v>
      </c>
    </row>
    <row r="23" spans="1:8" x14ac:dyDescent="0.2">
      <c r="A23" s="2" t="s">
        <v>566</v>
      </c>
      <c r="B23" s="2" t="s">
        <v>567</v>
      </c>
      <c r="C23" s="2" t="s">
        <v>568</v>
      </c>
      <c r="D23" s="2" t="s">
        <v>4340</v>
      </c>
      <c r="E23" s="2" t="s">
        <v>181</v>
      </c>
      <c r="F23" s="2" t="s">
        <v>18</v>
      </c>
      <c r="G23" s="8">
        <v>49560</v>
      </c>
      <c r="H23" t="s">
        <v>4318</v>
      </c>
    </row>
    <row r="24" spans="1:8" x14ac:dyDescent="0.2">
      <c r="A24" s="2" t="s">
        <v>570</v>
      </c>
      <c r="B24" s="2" t="s">
        <v>571</v>
      </c>
      <c r="C24" s="2" t="s">
        <v>572</v>
      </c>
      <c r="D24" s="2" t="s">
        <v>4341</v>
      </c>
      <c r="E24" s="2" t="s">
        <v>209</v>
      </c>
      <c r="F24" s="2" t="s">
        <v>5197</v>
      </c>
      <c r="G24" s="8">
        <v>33982</v>
      </c>
      <c r="H24" t="s">
        <v>4317</v>
      </c>
    </row>
    <row r="25" spans="1:8" x14ac:dyDescent="0.2">
      <c r="A25" s="2" t="s">
        <v>574</v>
      </c>
      <c r="B25" s="2" t="s">
        <v>575</v>
      </c>
      <c r="C25" s="2" t="s">
        <v>576</v>
      </c>
      <c r="D25" s="2" t="s">
        <v>4342</v>
      </c>
      <c r="E25" s="2" t="s">
        <v>89</v>
      </c>
      <c r="F25" s="2" t="s">
        <v>18</v>
      </c>
      <c r="G25" s="8">
        <v>98682</v>
      </c>
      <c r="H25" t="s">
        <v>4317</v>
      </c>
    </row>
    <row r="26" spans="1:8" x14ac:dyDescent="0.2">
      <c r="A26" s="2" t="s">
        <v>578</v>
      </c>
      <c r="B26" s="2" t="s">
        <v>579</v>
      </c>
      <c r="C26" s="2" t="s">
        <v>580</v>
      </c>
      <c r="D26" s="2" t="s">
        <v>4343</v>
      </c>
      <c r="E26" s="2" t="s">
        <v>155</v>
      </c>
      <c r="F26" s="2" t="s">
        <v>5196</v>
      </c>
      <c r="G26" s="8">
        <v>80150</v>
      </c>
      <c r="H26" t="s">
        <v>4318</v>
      </c>
    </row>
    <row r="27" spans="1:8" x14ac:dyDescent="0.2">
      <c r="A27" s="2" t="s">
        <v>582</v>
      </c>
      <c r="B27" s="2" t="s">
        <v>583</v>
      </c>
      <c r="C27" s="2"/>
      <c r="D27" s="2" t="s">
        <v>4344</v>
      </c>
      <c r="E27" s="2" t="s">
        <v>209</v>
      </c>
      <c r="F27" s="2" t="s">
        <v>18</v>
      </c>
      <c r="G27" s="8">
        <v>33982</v>
      </c>
      <c r="H27" t="s">
        <v>4317</v>
      </c>
    </row>
    <row r="28" spans="1:8" x14ac:dyDescent="0.2">
      <c r="A28" s="2" t="s">
        <v>585</v>
      </c>
      <c r="B28" s="2" t="s">
        <v>586</v>
      </c>
      <c r="C28" s="2" t="s">
        <v>587</v>
      </c>
      <c r="D28" s="2" t="s">
        <v>4345</v>
      </c>
      <c r="E28" s="2" t="s">
        <v>38</v>
      </c>
      <c r="F28" s="2" t="s">
        <v>5197</v>
      </c>
      <c r="G28" s="8">
        <v>94975</v>
      </c>
      <c r="H28" t="s">
        <v>4317</v>
      </c>
    </row>
    <row r="29" spans="1:8" x14ac:dyDescent="0.2">
      <c r="A29" s="2" t="s">
        <v>589</v>
      </c>
      <c r="B29" s="2" t="s">
        <v>590</v>
      </c>
      <c r="C29" s="2" t="s">
        <v>591</v>
      </c>
      <c r="D29" s="2" t="s">
        <v>5011</v>
      </c>
      <c r="E29" s="2" t="s">
        <v>429</v>
      </c>
      <c r="F29" s="2" t="s">
        <v>5197</v>
      </c>
      <c r="G29" s="8" t="s">
        <v>430</v>
      </c>
      <c r="H29" t="s">
        <v>4318</v>
      </c>
    </row>
    <row r="30" spans="1:8" x14ac:dyDescent="0.2">
      <c r="A30" s="2" t="s">
        <v>593</v>
      </c>
      <c r="B30" s="2" t="s">
        <v>594</v>
      </c>
      <c r="C30" s="2" t="s">
        <v>595</v>
      </c>
      <c r="D30" s="2" t="s">
        <v>5012</v>
      </c>
      <c r="E30" s="2" t="s">
        <v>343</v>
      </c>
      <c r="F30" s="2" t="s">
        <v>5196</v>
      </c>
      <c r="G30" s="8" t="s">
        <v>344</v>
      </c>
      <c r="H30" t="s">
        <v>4318</v>
      </c>
    </row>
    <row r="31" spans="1:8" x14ac:dyDescent="0.2">
      <c r="A31" s="2" t="s">
        <v>597</v>
      </c>
      <c r="B31" s="2" t="s">
        <v>598</v>
      </c>
      <c r="C31" s="2" t="s">
        <v>599</v>
      </c>
      <c r="D31" s="2" t="s">
        <v>5013</v>
      </c>
      <c r="E31" s="2" t="s">
        <v>419</v>
      </c>
      <c r="F31" s="2" t="s">
        <v>5196</v>
      </c>
      <c r="G31" s="8" t="s">
        <v>398</v>
      </c>
      <c r="H31" t="s">
        <v>4317</v>
      </c>
    </row>
    <row r="32" spans="1:8" x14ac:dyDescent="0.2">
      <c r="A32" s="2" t="s">
        <v>601</v>
      </c>
      <c r="B32" s="2" t="s">
        <v>602</v>
      </c>
      <c r="C32" s="2"/>
      <c r="D32" s="2" t="s">
        <v>4346</v>
      </c>
      <c r="E32" s="2" t="s">
        <v>131</v>
      </c>
      <c r="F32" s="2" t="s">
        <v>18</v>
      </c>
      <c r="G32" s="8">
        <v>80044</v>
      </c>
      <c r="H32" t="s">
        <v>4318</v>
      </c>
    </row>
    <row r="33" spans="1:8" x14ac:dyDescent="0.2">
      <c r="A33" s="2" t="s">
        <v>603</v>
      </c>
      <c r="B33" s="2" t="s">
        <v>604</v>
      </c>
      <c r="C33" s="2" t="s">
        <v>605</v>
      </c>
      <c r="D33" s="2" t="s">
        <v>4347</v>
      </c>
      <c r="E33" s="2" t="s">
        <v>130</v>
      </c>
      <c r="F33" s="2" t="s">
        <v>5197</v>
      </c>
      <c r="G33" s="8">
        <v>11407</v>
      </c>
      <c r="H33" t="s">
        <v>4318</v>
      </c>
    </row>
    <row r="34" spans="1:8" x14ac:dyDescent="0.2">
      <c r="A34" s="2" t="s">
        <v>606</v>
      </c>
      <c r="B34" s="2" t="s">
        <v>607</v>
      </c>
      <c r="C34" s="2" t="s">
        <v>608</v>
      </c>
      <c r="D34" s="2" t="s">
        <v>5014</v>
      </c>
      <c r="E34" s="2" t="s">
        <v>345</v>
      </c>
      <c r="F34" s="2" t="s">
        <v>5196</v>
      </c>
      <c r="G34" s="8" t="s">
        <v>346</v>
      </c>
      <c r="H34" t="s">
        <v>4317</v>
      </c>
    </row>
    <row r="35" spans="1:8" x14ac:dyDescent="0.2">
      <c r="A35" s="2" t="s">
        <v>610</v>
      </c>
      <c r="B35" s="2" t="s">
        <v>611</v>
      </c>
      <c r="C35" s="2" t="s">
        <v>612</v>
      </c>
      <c r="D35" s="2"/>
      <c r="E35" s="2" t="s">
        <v>139</v>
      </c>
      <c r="F35" s="2" t="s">
        <v>18</v>
      </c>
      <c r="G35" s="8">
        <v>58207</v>
      </c>
      <c r="H35" t="s">
        <v>4318</v>
      </c>
    </row>
    <row r="36" spans="1:8" x14ac:dyDescent="0.2">
      <c r="A36" s="2" t="s">
        <v>614</v>
      </c>
      <c r="B36" s="2" t="s">
        <v>615</v>
      </c>
      <c r="C36" s="2" t="s">
        <v>616</v>
      </c>
      <c r="D36" s="2" t="s">
        <v>5139</v>
      </c>
      <c r="E36" s="2" t="s">
        <v>79</v>
      </c>
      <c r="F36" s="2" t="s">
        <v>5197</v>
      </c>
      <c r="G36" s="8" t="s">
        <v>256</v>
      </c>
      <c r="H36" t="s">
        <v>4317</v>
      </c>
    </row>
    <row r="37" spans="1:8" x14ac:dyDescent="0.2">
      <c r="A37" s="2" t="s">
        <v>618</v>
      </c>
      <c r="B37" s="2" t="s">
        <v>619</v>
      </c>
      <c r="C37" s="2" t="s">
        <v>620</v>
      </c>
      <c r="D37" s="2" t="s">
        <v>4348</v>
      </c>
      <c r="E37" s="2" t="s">
        <v>46</v>
      </c>
      <c r="F37" s="2" t="s">
        <v>18</v>
      </c>
      <c r="G37" s="8">
        <v>25362</v>
      </c>
      <c r="H37" t="s">
        <v>4318</v>
      </c>
    </row>
    <row r="38" spans="1:8" x14ac:dyDescent="0.2">
      <c r="A38" s="2" t="s">
        <v>622</v>
      </c>
      <c r="B38" s="2" t="s">
        <v>623</v>
      </c>
      <c r="C38" s="2" t="s">
        <v>624</v>
      </c>
      <c r="D38" s="2" t="s">
        <v>4349</v>
      </c>
      <c r="E38" s="2" t="s">
        <v>86</v>
      </c>
      <c r="F38" s="2" t="s">
        <v>5197</v>
      </c>
      <c r="G38" s="8">
        <v>72204</v>
      </c>
      <c r="H38" t="s">
        <v>4318</v>
      </c>
    </row>
    <row r="39" spans="1:8" x14ac:dyDescent="0.2">
      <c r="A39" s="2" t="s">
        <v>626</v>
      </c>
      <c r="B39" s="2" t="s">
        <v>627</v>
      </c>
      <c r="C39" s="2" t="s">
        <v>628</v>
      </c>
      <c r="D39" s="2" t="s">
        <v>4350</v>
      </c>
      <c r="E39" s="2" t="s">
        <v>40</v>
      </c>
      <c r="F39" s="2" t="s">
        <v>5196</v>
      </c>
      <c r="G39" s="8">
        <v>80291</v>
      </c>
      <c r="H39" t="s">
        <v>4318</v>
      </c>
    </row>
    <row r="40" spans="1:8" x14ac:dyDescent="0.2">
      <c r="A40" s="2" t="s">
        <v>630</v>
      </c>
      <c r="B40" s="2" t="s">
        <v>631</v>
      </c>
      <c r="C40" s="2" t="s">
        <v>632</v>
      </c>
      <c r="D40" s="2" t="s">
        <v>4351</v>
      </c>
      <c r="E40" s="2" t="s">
        <v>31</v>
      </c>
      <c r="F40" s="2" t="s">
        <v>5197</v>
      </c>
      <c r="G40" s="8">
        <v>55458</v>
      </c>
      <c r="H40" t="s">
        <v>4318</v>
      </c>
    </row>
    <row r="41" spans="1:8" x14ac:dyDescent="0.2">
      <c r="A41" s="2" t="s">
        <v>634</v>
      </c>
      <c r="B41" s="2" t="s">
        <v>635</v>
      </c>
      <c r="C41" s="2"/>
      <c r="D41" s="2"/>
      <c r="E41" s="2" t="s">
        <v>124</v>
      </c>
      <c r="F41" s="2" t="s">
        <v>18</v>
      </c>
      <c r="G41" s="8">
        <v>85715</v>
      </c>
      <c r="H41" t="s">
        <v>4317</v>
      </c>
    </row>
    <row r="42" spans="1:8" x14ac:dyDescent="0.2">
      <c r="A42" s="2" t="s">
        <v>637</v>
      </c>
      <c r="B42" s="2" t="s">
        <v>638</v>
      </c>
      <c r="C42" s="2"/>
      <c r="D42" s="2" t="s">
        <v>4352</v>
      </c>
      <c r="E42" s="2" t="s">
        <v>67</v>
      </c>
      <c r="F42" s="2" t="s">
        <v>5196</v>
      </c>
      <c r="G42" s="8">
        <v>70116</v>
      </c>
      <c r="H42" t="s">
        <v>4318</v>
      </c>
    </row>
    <row r="43" spans="1:8" x14ac:dyDescent="0.2">
      <c r="A43" s="2" t="s">
        <v>640</v>
      </c>
      <c r="B43" s="2" t="s">
        <v>641</v>
      </c>
      <c r="C43" s="2" t="s">
        <v>642</v>
      </c>
      <c r="D43" s="2" t="s">
        <v>4353</v>
      </c>
      <c r="E43" s="2" t="s">
        <v>69</v>
      </c>
      <c r="F43" s="2" t="s">
        <v>5197</v>
      </c>
      <c r="G43" s="8">
        <v>6183</v>
      </c>
      <c r="H43" t="s">
        <v>4317</v>
      </c>
    </row>
    <row r="44" spans="1:8" x14ac:dyDescent="0.2">
      <c r="A44" s="2" t="s">
        <v>644</v>
      </c>
      <c r="B44" s="2" t="s">
        <v>645</v>
      </c>
      <c r="C44" s="2" t="s">
        <v>646</v>
      </c>
      <c r="D44" s="2" t="s">
        <v>4354</v>
      </c>
      <c r="E44" s="2" t="s">
        <v>647</v>
      </c>
      <c r="F44" s="2" t="s">
        <v>18</v>
      </c>
      <c r="G44" s="8">
        <v>84409</v>
      </c>
      <c r="H44" t="s">
        <v>4317</v>
      </c>
    </row>
    <row r="45" spans="1:8" x14ac:dyDescent="0.2">
      <c r="A45" s="2" t="s">
        <v>649</v>
      </c>
      <c r="B45" s="2" t="s">
        <v>650</v>
      </c>
      <c r="C45" s="2"/>
      <c r="D45" s="2" t="s">
        <v>4355</v>
      </c>
      <c r="E45" s="2" t="s">
        <v>239</v>
      </c>
      <c r="F45" s="2" t="s">
        <v>5196</v>
      </c>
      <c r="G45" s="8">
        <v>2216</v>
      </c>
      <c r="H45" t="s">
        <v>4318</v>
      </c>
    </row>
    <row r="46" spans="1:8" x14ac:dyDescent="0.2">
      <c r="A46" s="2" t="s">
        <v>652</v>
      </c>
      <c r="B46" s="2" t="s">
        <v>653</v>
      </c>
      <c r="C46" s="2" t="s">
        <v>654</v>
      </c>
      <c r="D46" s="2" t="s">
        <v>4356</v>
      </c>
      <c r="E46" s="2" t="s">
        <v>217</v>
      </c>
      <c r="F46" s="2" t="s">
        <v>5197</v>
      </c>
      <c r="G46" s="8">
        <v>14604</v>
      </c>
      <c r="H46" t="s">
        <v>4317</v>
      </c>
    </row>
    <row r="47" spans="1:8" x14ac:dyDescent="0.2">
      <c r="A47" s="2" t="s">
        <v>656</v>
      </c>
      <c r="B47" s="2" t="s">
        <v>657</v>
      </c>
      <c r="C47" s="2" t="s">
        <v>658</v>
      </c>
      <c r="D47" s="2" t="s">
        <v>4357</v>
      </c>
      <c r="E47" s="2" t="s">
        <v>92</v>
      </c>
      <c r="F47" s="2" t="s">
        <v>18</v>
      </c>
      <c r="G47" s="8">
        <v>10469</v>
      </c>
      <c r="H47" t="s">
        <v>4318</v>
      </c>
    </row>
    <row r="48" spans="1:8" x14ac:dyDescent="0.2">
      <c r="A48" s="2" t="s">
        <v>660</v>
      </c>
      <c r="B48" s="2" t="s">
        <v>661</v>
      </c>
      <c r="C48" s="2"/>
      <c r="D48" s="2" t="s">
        <v>4358</v>
      </c>
      <c r="E48" s="2" t="s">
        <v>142</v>
      </c>
      <c r="F48" s="2" t="s">
        <v>18</v>
      </c>
      <c r="G48" s="8">
        <v>35205</v>
      </c>
      <c r="H48" t="s">
        <v>4317</v>
      </c>
    </row>
    <row r="49" spans="1:8" x14ac:dyDescent="0.2">
      <c r="A49" s="2" t="s">
        <v>663</v>
      </c>
      <c r="B49" s="2" t="s">
        <v>664</v>
      </c>
      <c r="C49" s="2" t="s">
        <v>665</v>
      </c>
      <c r="D49" s="2" t="s">
        <v>4359</v>
      </c>
      <c r="E49" s="2" t="s">
        <v>270</v>
      </c>
      <c r="F49" s="2" t="s">
        <v>5197</v>
      </c>
      <c r="G49" s="8">
        <v>92415</v>
      </c>
      <c r="H49" t="s">
        <v>4317</v>
      </c>
    </row>
    <row r="50" spans="1:8" x14ac:dyDescent="0.2">
      <c r="A50" s="2" t="s">
        <v>667</v>
      </c>
      <c r="B50" s="2" t="s">
        <v>668</v>
      </c>
      <c r="C50" s="2" t="s">
        <v>669</v>
      </c>
      <c r="D50" s="2"/>
      <c r="E50" s="2" t="s">
        <v>126</v>
      </c>
      <c r="F50" s="2" t="s">
        <v>18</v>
      </c>
      <c r="G50" s="8">
        <v>23514</v>
      </c>
      <c r="H50" t="s">
        <v>4318</v>
      </c>
    </row>
    <row r="51" spans="1:8" x14ac:dyDescent="0.2">
      <c r="A51" s="2" t="s">
        <v>671</v>
      </c>
      <c r="B51" s="2" t="s">
        <v>672</v>
      </c>
      <c r="C51" s="2" t="s">
        <v>673</v>
      </c>
      <c r="D51" s="2" t="s">
        <v>4360</v>
      </c>
      <c r="E51" s="2" t="s">
        <v>45</v>
      </c>
      <c r="F51" s="2" t="s">
        <v>5197</v>
      </c>
      <c r="G51" s="8">
        <v>20409</v>
      </c>
      <c r="H51" t="s">
        <v>4318</v>
      </c>
    </row>
    <row r="52" spans="1:8" x14ac:dyDescent="0.2">
      <c r="A52" s="2" t="s">
        <v>675</v>
      </c>
      <c r="B52" s="2" t="s">
        <v>676</v>
      </c>
      <c r="C52" s="2" t="s">
        <v>677</v>
      </c>
      <c r="D52" s="2" t="s">
        <v>4361</v>
      </c>
      <c r="E52" s="2" t="s">
        <v>269</v>
      </c>
      <c r="F52" s="2" t="s">
        <v>18</v>
      </c>
      <c r="G52" s="8">
        <v>33355</v>
      </c>
      <c r="H52" t="s">
        <v>4318</v>
      </c>
    </row>
    <row r="53" spans="1:8" x14ac:dyDescent="0.2">
      <c r="A53" s="2" t="s">
        <v>679</v>
      </c>
      <c r="B53" s="2" t="s">
        <v>680</v>
      </c>
      <c r="C53" s="2" t="s">
        <v>681</v>
      </c>
      <c r="D53" s="2" t="s">
        <v>5015</v>
      </c>
      <c r="E53" s="2" t="s">
        <v>325</v>
      </c>
      <c r="F53" s="2" t="s">
        <v>5196</v>
      </c>
      <c r="G53" s="8" t="s">
        <v>326</v>
      </c>
      <c r="H53" t="s">
        <v>4317</v>
      </c>
    </row>
    <row r="54" spans="1:8" x14ac:dyDescent="0.2">
      <c r="A54" s="2" t="s">
        <v>683</v>
      </c>
      <c r="B54" s="2" t="s">
        <v>684</v>
      </c>
      <c r="C54" s="2" t="s">
        <v>685</v>
      </c>
      <c r="D54" s="2"/>
      <c r="E54" s="2" t="s">
        <v>246</v>
      </c>
      <c r="F54" s="2" t="s">
        <v>5197</v>
      </c>
      <c r="G54" s="8" t="s">
        <v>247</v>
      </c>
      <c r="H54" t="s">
        <v>4318</v>
      </c>
    </row>
    <row r="55" spans="1:8" x14ac:dyDescent="0.2">
      <c r="A55" s="2" t="s">
        <v>686</v>
      </c>
      <c r="B55" s="2" t="s">
        <v>687</v>
      </c>
      <c r="C55" s="2" t="s">
        <v>688</v>
      </c>
      <c r="D55" s="2" t="s">
        <v>4362</v>
      </c>
      <c r="E55" s="2" t="s">
        <v>136</v>
      </c>
      <c r="F55" s="2" t="s">
        <v>18</v>
      </c>
      <c r="G55" s="8">
        <v>84605</v>
      </c>
      <c r="H55" t="s">
        <v>4318</v>
      </c>
    </row>
    <row r="56" spans="1:8" x14ac:dyDescent="0.2">
      <c r="A56" s="2" t="s">
        <v>690</v>
      </c>
      <c r="B56" s="2" t="s">
        <v>691</v>
      </c>
      <c r="C56" s="2" t="s">
        <v>692</v>
      </c>
      <c r="D56" s="2" t="s">
        <v>4363</v>
      </c>
      <c r="E56" s="2" t="s">
        <v>258</v>
      </c>
      <c r="F56" s="2" t="s">
        <v>18</v>
      </c>
      <c r="G56" s="8">
        <v>43666</v>
      </c>
      <c r="H56" t="s">
        <v>4318</v>
      </c>
    </row>
    <row r="57" spans="1:8" x14ac:dyDescent="0.2">
      <c r="A57" s="2" t="s">
        <v>694</v>
      </c>
      <c r="B57" s="2" t="s">
        <v>695</v>
      </c>
      <c r="C57" s="2"/>
      <c r="D57" s="2" t="s">
        <v>4364</v>
      </c>
      <c r="E57" s="2" t="s">
        <v>133</v>
      </c>
      <c r="F57" s="2" t="s">
        <v>5197</v>
      </c>
      <c r="G57" s="8">
        <v>8650</v>
      </c>
      <c r="H57" t="s">
        <v>4318</v>
      </c>
    </row>
    <row r="58" spans="1:8" x14ac:dyDescent="0.2">
      <c r="A58" s="2" t="s">
        <v>697</v>
      </c>
      <c r="B58" s="2" t="s">
        <v>698</v>
      </c>
      <c r="C58" s="2" t="s">
        <v>699</v>
      </c>
      <c r="D58" s="2" t="s">
        <v>4365</v>
      </c>
      <c r="E58" s="2" t="s">
        <v>135</v>
      </c>
      <c r="F58" s="2" t="s">
        <v>5196</v>
      </c>
      <c r="G58" s="8">
        <v>33686</v>
      </c>
      <c r="H58" t="s">
        <v>4317</v>
      </c>
    </row>
    <row r="59" spans="1:8" x14ac:dyDescent="0.2">
      <c r="A59" s="2" t="s">
        <v>701</v>
      </c>
      <c r="B59" s="2" t="s">
        <v>702</v>
      </c>
      <c r="C59" s="2" t="s">
        <v>703</v>
      </c>
      <c r="D59" s="2" t="s">
        <v>4366</v>
      </c>
      <c r="E59" s="2" t="s">
        <v>248</v>
      </c>
      <c r="F59" s="2" t="s">
        <v>18</v>
      </c>
      <c r="G59" s="8">
        <v>32590</v>
      </c>
      <c r="H59" t="s">
        <v>4318</v>
      </c>
    </row>
    <row r="60" spans="1:8" x14ac:dyDescent="0.2">
      <c r="A60" s="2" t="s">
        <v>705</v>
      </c>
      <c r="B60" s="2" t="s">
        <v>706</v>
      </c>
      <c r="C60" s="2"/>
      <c r="D60" s="2" t="s">
        <v>4367</v>
      </c>
      <c r="E60" s="2" t="s">
        <v>232</v>
      </c>
      <c r="F60" s="2" t="s">
        <v>5197</v>
      </c>
      <c r="G60" s="8">
        <v>33543</v>
      </c>
      <c r="H60" t="s">
        <v>4317</v>
      </c>
    </row>
    <row r="61" spans="1:8" x14ac:dyDescent="0.2">
      <c r="A61" s="2" t="s">
        <v>708</v>
      </c>
      <c r="B61" s="2" t="s">
        <v>709</v>
      </c>
      <c r="C61" s="2" t="s">
        <v>710</v>
      </c>
      <c r="D61" s="2"/>
      <c r="E61" s="2" t="s">
        <v>171</v>
      </c>
      <c r="F61" s="2" t="s">
        <v>18</v>
      </c>
      <c r="G61" s="8">
        <v>55123</v>
      </c>
      <c r="H61" t="s">
        <v>4317</v>
      </c>
    </row>
    <row r="62" spans="1:8" x14ac:dyDescent="0.2">
      <c r="A62" s="2" t="s">
        <v>712</v>
      </c>
      <c r="B62" s="2" t="s">
        <v>713</v>
      </c>
      <c r="C62" s="2" t="s">
        <v>714</v>
      </c>
      <c r="D62" s="2" t="s">
        <v>4368</v>
      </c>
      <c r="E62" s="2" t="s">
        <v>64</v>
      </c>
      <c r="F62" s="2" t="s">
        <v>18</v>
      </c>
      <c r="G62" s="8">
        <v>46862</v>
      </c>
      <c r="H62" t="s">
        <v>4318</v>
      </c>
    </row>
    <row r="63" spans="1:8" x14ac:dyDescent="0.2">
      <c r="A63" s="2" t="s">
        <v>716</v>
      </c>
      <c r="B63" s="2" t="s">
        <v>717</v>
      </c>
      <c r="C63" s="2"/>
      <c r="D63" s="2" t="s">
        <v>5140</v>
      </c>
      <c r="E63" s="2" t="s">
        <v>149</v>
      </c>
      <c r="F63" s="2" t="s">
        <v>5197</v>
      </c>
      <c r="G63" s="8" t="s">
        <v>150</v>
      </c>
      <c r="H63" t="s">
        <v>4317</v>
      </c>
    </row>
    <row r="64" spans="1:8" x14ac:dyDescent="0.2">
      <c r="A64" s="2" t="s">
        <v>719</v>
      </c>
      <c r="B64" s="2" t="s">
        <v>720</v>
      </c>
      <c r="C64" s="2"/>
      <c r="D64" s="2" t="s">
        <v>4369</v>
      </c>
      <c r="E64" s="2" t="s">
        <v>265</v>
      </c>
      <c r="F64" s="2" t="s">
        <v>5197</v>
      </c>
      <c r="G64" s="8">
        <v>34114</v>
      </c>
      <c r="H64" t="s">
        <v>4317</v>
      </c>
    </row>
    <row r="65" spans="1:8" x14ac:dyDescent="0.2">
      <c r="A65" s="2" t="s">
        <v>722</v>
      </c>
      <c r="B65" s="2" t="s">
        <v>723</v>
      </c>
      <c r="C65" s="2" t="s">
        <v>724</v>
      </c>
      <c r="D65" s="2" t="s">
        <v>4370</v>
      </c>
      <c r="E65" s="2" t="s">
        <v>54</v>
      </c>
      <c r="F65" s="2" t="s">
        <v>18</v>
      </c>
      <c r="G65" s="8">
        <v>60681</v>
      </c>
      <c r="H65" t="s">
        <v>4318</v>
      </c>
    </row>
    <row r="66" spans="1:8" x14ac:dyDescent="0.2">
      <c r="A66" s="2" t="s">
        <v>726</v>
      </c>
      <c r="B66" s="2" t="s">
        <v>727</v>
      </c>
      <c r="C66" s="2"/>
      <c r="D66" s="2" t="s">
        <v>4371</v>
      </c>
      <c r="E66" s="2" t="s">
        <v>197</v>
      </c>
      <c r="F66" s="2" t="s">
        <v>5196</v>
      </c>
      <c r="G66" s="8">
        <v>7104</v>
      </c>
      <c r="H66" t="s">
        <v>4317</v>
      </c>
    </row>
    <row r="67" spans="1:8" x14ac:dyDescent="0.2">
      <c r="A67" s="2" t="s">
        <v>729</v>
      </c>
      <c r="B67" s="2" t="s">
        <v>730</v>
      </c>
      <c r="C67" s="2" t="s">
        <v>731</v>
      </c>
      <c r="D67" s="2" t="s">
        <v>4372</v>
      </c>
      <c r="E67" s="2" t="s">
        <v>360</v>
      </c>
      <c r="F67" s="2" t="s">
        <v>18</v>
      </c>
      <c r="G67" s="8">
        <v>22184</v>
      </c>
      <c r="H67" t="s">
        <v>4317</v>
      </c>
    </row>
    <row r="68" spans="1:8" x14ac:dyDescent="0.2">
      <c r="A68" s="2" t="s">
        <v>733</v>
      </c>
      <c r="B68" s="2" t="s">
        <v>734</v>
      </c>
      <c r="C68" s="2" t="s">
        <v>735</v>
      </c>
      <c r="D68" s="2" t="s">
        <v>4373</v>
      </c>
      <c r="E68" s="2" t="s">
        <v>104</v>
      </c>
      <c r="F68" s="2" t="s">
        <v>5197</v>
      </c>
      <c r="G68" s="8">
        <v>76178</v>
      </c>
      <c r="H68" t="s">
        <v>4317</v>
      </c>
    </row>
    <row r="69" spans="1:8" x14ac:dyDescent="0.2">
      <c r="A69" s="2" t="s">
        <v>737</v>
      </c>
      <c r="B69" s="2" t="s">
        <v>738</v>
      </c>
      <c r="C69" s="2" t="s">
        <v>739</v>
      </c>
      <c r="D69" s="2" t="s">
        <v>4374</v>
      </c>
      <c r="E69" s="2" t="s">
        <v>116</v>
      </c>
      <c r="F69" s="2" t="s">
        <v>5196</v>
      </c>
      <c r="G69" s="8">
        <v>91505</v>
      </c>
      <c r="H69" t="s">
        <v>4318</v>
      </c>
    </row>
    <row r="70" spans="1:8" x14ac:dyDescent="0.2">
      <c r="A70" s="2" t="s">
        <v>741</v>
      </c>
      <c r="B70" s="2" t="s">
        <v>742</v>
      </c>
      <c r="C70" s="2" t="s">
        <v>743</v>
      </c>
      <c r="D70" s="2" t="s">
        <v>4375</v>
      </c>
      <c r="E70" s="2" t="s">
        <v>266</v>
      </c>
      <c r="F70" s="2" t="s">
        <v>18</v>
      </c>
      <c r="G70" s="8">
        <v>37665</v>
      </c>
      <c r="H70" t="s">
        <v>4318</v>
      </c>
    </row>
    <row r="71" spans="1:8" x14ac:dyDescent="0.2">
      <c r="A71" s="2" t="s">
        <v>745</v>
      </c>
      <c r="B71" s="2" t="s">
        <v>746</v>
      </c>
      <c r="C71" s="2" t="s">
        <v>747</v>
      </c>
      <c r="D71" s="2" t="s">
        <v>5141</v>
      </c>
      <c r="E71" s="2" t="s">
        <v>282</v>
      </c>
      <c r="F71" s="2" t="s">
        <v>5197</v>
      </c>
      <c r="G71" s="8" t="s">
        <v>748</v>
      </c>
      <c r="H71" t="s">
        <v>4317</v>
      </c>
    </row>
    <row r="72" spans="1:8" x14ac:dyDescent="0.2">
      <c r="A72" s="2" t="s">
        <v>750</v>
      </c>
      <c r="B72" s="2" t="s">
        <v>751</v>
      </c>
      <c r="C72" s="2" t="s">
        <v>752</v>
      </c>
      <c r="D72" s="2" t="s">
        <v>4376</v>
      </c>
      <c r="E72" s="2" t="s">
        <v>37</v>
      </c>
      <c r="F72" s="2" t="s">
        <v>18</v>
      </c>
      <c r="G72" s="8">
        <v>43231</v>
      </c>
      <c r="H72" t="s">
        <v>4318</v>
      </c>
    </row>
    <row r="73" spans="1:8" x14ac:dyDescent="0.2">
      <c r="A73" s="2" t="s">
        <v>754</v>
      </c>
      <c r="B73" s="2" t="s">
        <v>755</v>
      </c>
      <c r="C73" s="2" t="s">
        <v>756</v>
      </c>
      <c r="D73" s="2" t="s">
        <v>5016</v>
      </c>
      <c r="E73" s="2" t="s">
        <v>404</v>
      </c>
      <c r="F73" s="2" t="s">
        <v>5196</v>
      </c>
      <c r="G73" s="8" t="s">
        <v>339</v>
      </c>
      <c r="H73" t="s">
        <v>4318</v>
      </c>
    </row>
    <row r="74" spans="1:8" x14ac:dyDescent="0.2">
      <c r="A74" s="2" t="s">
        <v>758</v>
      </c>
      <c r="B74" s="2" t="s">
        <v>759</v>
      </c>
      <c r="C74" s="2"/>
      <c r="D74" s="2" t="s">
        <v>4377</v>
      </c>
      <c r="E74" s="2" t="s">
        <v>67</v>
      </c>
      <c r="F74" s="2" t="s">
        <v>18</v>
      </c>
      <c r="G74" s="8">
        <v>70183</v>
      </c>
      <c r="H74" t="s">
        <v>4318</v>
      </c>
    </row>
    <row r="75" spans="1:8" x14ac:dyDescent="0.2">
      <c r="A75" s="2" t="s">
        <v>761</v>
      </c>
      <c r="B75" s="2" t="s">
        <v>762</v>
      </c>
      <c r="C75" s="2"/>
      <c r="D75" s="2" t="s">
        <v>4378</v>
      </c>
      <c r="E75" s="2" t="s">
        <v>33</v>
      </c>
      <c r="F75" s="2" t="s">
        <v>5196</v>
      </c>
      <c r="G75" s="8">
        <v>28230</v>
      </c>
      <c r="H75" t="s">
        <v>4317</v>
      </c>
    </row>
    <row r="76" spans="1:8" x14ac:dyDescent="0.2">
      <c r="A76" s="2" t="s">
        <v>764</v>
      </c>
      <c r="B76" s="2" t="s">
        <v>765</v>
      </c>
      <c r="C76" s="2" t="s">
        <v>766</v>
      </c>
      <c r="D76" s="2" t="s">
        <v>4379</v>
      </c>
      <c r="E76" s="2" t="s">
        <v>81</v>
      </c>
      <c r="F76" s="2" t="s">
        <v>18</v>
      </c>
      <c r="G76" s="8">
        <v>1114</v>
      </c>
      <c r="H76" t="s">
        <v>4317</v>
      </c>
    </row>
    <row r="77" spans="1:8" x14ac:dyDescent="0.2">
      <c r="A77" s="2" t="s">
        <v>768</v>
      </c>
      <c r="B77" s="2" t="s">
        <v>769</v>
      </c>
      <c r="C77" s="2" t="s">
        <v>770</v>
      </c>
      <c r="D77" s="2" t="s">
        <v>5017</v>
      </c>
      <c r="E77" s="2" t="s">
        <v>323</v>
      </c>
      <c r="F77" s="2" t="s">
        <v>5197</v>
      </c>
      <c r="G77" s="8" t="s">
        <v>317</v>
      </c>
      <c r="H77" t="s">
        <v>4317</v>
      </c>
    </row>
    <row r="78" spans="1:8" x14ac:dyDescent="0.2">
      <c r="A78" s="2" t="s">
        <v>772</v>
      </c>
      <c r="B78" s="2" t="s">
        <v>773</v>
      </c>
      <c r="C78" s="2"/>
      <c r="D78" s="2" t="s">
        <v>5018</v>
      </c>
      <c r="E78" s="2" t="s">
        <v>478</v>
      </c>
      <c r="F78" s="2" t="s">
        <v>5196</v>
      </c>
      <c r="G78" s="8" t="s">
        <v>355</v>
      </c>
      <c r="H78" t="s">
        <v>4317</v>
      </c>
    </row>
    <row r="79" spans="1:8" x14ac:dyDescent="0.2">
      <c r="A79" s="2" t="s">
        <v>775</v>
      </c>
      <c r="B79" s="2" t="s">
        <v>776</v>
      </c>
      <c r="C79" s="2" t="s">
        <v>777</v>
      </c>
      <c r="D79" s="2" t="s">
        <v>4380</v>
      </c>
      <c r="E79" s="2" t="s">
        <v>210</v>
      </c>
      <c r="F79" s="2" t="s">
        <v>18</v>
      </c>
      <c r="G79" s="8">
        <v>79705</v>
      </c>
      <c r="H79" t="s">
        <v>4318</v>
      </c>
    </row>
    <row r="80" spans="1:8" x14ac:dyDescent="0.2">
      <c r="A80" s="2" t="s">
        <v>779</v>
      </c>
      <c r="B80" s="2" t="s">
        <v>780</v>
      </c>
      <c r="C80" s="2" t="s">
        <v>781</v>
      </c>
      <c r="D80" s="2" t="s">
        <v>4381</v>
      </c>
      <c r="E80" s="2" t="s">
        <v>50</v>
      </c>
      <c r="F80" s="2" t="s">
        <v>18</v>
      </c>
      <c r="G80" s="8">
        <v>75323</v>
      </c>
      <c r="H80" t="s">
        <v>4317</v>
      </c>
    </row>
    <row r="81" spans="1:8" x14ac:dyDescent="0.2">
      <c r="A81" s="2" t="s">
        <v>783</v>
      </c>
      <c r="B81" s="2" t="s">
        <v>784</v>
      </c>
      <c r="C81" s="2" t="s">
        <v>785</v>
      </c>
      <c r="D81" s="2" t="s">
        <v>4382</v>
      </c>
      <c r="E81" s="2" t="s">
        <v>286</v>
      </c>
      <c r="F81" s="2" t="s">
        <v>5197</v>
      </c>
      <c r="G81" s="8">
        <v>20189</v>
      </c>
      <c r="H81" t="s">
        <v>4318</v>
      </c>
    </row>
    <row r="82" spans="1:8" x14ac:dyDescent="0.2">
      <c r="A82" s="2" t="s">
        <v>787</v>
      </c>
      <c r="B82" s="2" t="s">
        <v>788</v>
      </c>
      <c r="C82" s="2" t="s">
        <v>789</v>
      </c>
      <c r="D82" s="2" t="s">
        <v>4383</v>
      </c>
      <c r="E82" s="2" t="s">
        <v>147</v>
      </c>
      <c r="F82" s="2" t="s">
        <v>5196</v>
      </c>
      <c r="G82" s="8">
        <v>94627</v>
      </c>
      <c r="H82" t="s">
        <v>4317</v>
      </c>
    </row>
    <row r="83" spans="1:8" x14ac:dyDescent="0.2">
      <c r="A83" s="2" t="s">
        <v>791</v>
      </c>
      <c r="B83" s="2" t="s">
        <v>792</v>
      </c>
      <c r="C83" s="2" t="s">
        <v>793</v>
      </c>
      <c r="D83" s="2" t="s">
        <v>4384</v>
      </c>
      <c r="E83" s="2" t="s">
        <v>76</v>
      </c>
      <c r="F83" s="2" t="s">
        <v>18</v>
      </c>
      <c r="G83" s="8">
        <v>80930</v>
      </c>
      <c r="H83" t="s">
        <v>4317</v>
      </c>
    </row>
    <row r="84" spans="1:8" x14ac:dyDescent="0.2">
      <c r="A84" s="2" t="s">
        <v>795</v>
      </c>
      <c r="B84" s="2" t="s">
        <v>796</v>
      </c>
      <c r="C84" s="2" t="s">
        <v>797</v>
      </c>
      <c r="D84" s="2" t="s">
        <v>5019</v>
      </c>
      <c r="E84" s="2" t="s">
        <v>452</v>
      </c>
      <c r="F84" s="2" t="s">
        <v>5196</v>
      </c>
      <c r="G84" s="8" t="s">
        <v>453</v>
      </c>
      <c r="H84" t="s">
        <v>4317</v>
      </c>
    </row>
    <row r="85" spans="1:8" x14ac:dyDescent="0.2">
      <c r="A85" s="2" t="s">
        <v>799</v>
      </c>
      <c r="B85" s="2" t="s">
        <v>800</v>
      </c>
      <c r="C85" s="2"/>
      <c r="D85" s="2" t="s">
        <v>4385</v>
      </c>
      <c r="E85" s="2" t="s">
        <v>118</v>
      </c>
      <c r="F85" s="2" t="s">
        <v>5197</v>
      </c>
      <c r="G85" s="8">
        <v>14205</v>
      </c>
      <c r="H85" t="s">
        <v>4317</v>
      </c>
    </row>
    <row r="86" spans="1:8" x14ac:dyDescent="0.2">
      <c r="A86" s="2" t="s">
        <v>802</v>
      </c>
      <c r="B86" s="2" t="s">
        <v>803</v>
      </c>
      <c r="C86" s="2" t="s">
        <v>804</v>
      </c>
      <c r="D86" s="2" t="s">
        <v>4386</v>
      </c>
      <c r="E86" s="2" t="s">
        <v>28</v>
      </c>
      <c r="F86" s="2" t="s">
        <v>18</v>
      </c>
      <c r="G86" s="8">
        <v>93715</v>
      </c>
      <c r="H86" t="s">
        <v>4318</v>
      </c>
    </row>
    <row r="87" spans="1:8" x14ac:dyDescent="0.2">
      <c r="A87" s="2" t="s">
        <v>806</v>
      </c>
      <c r="B87" s="2" t="s">
        <v>807</v>
      </c>
      <c r="C87" s="2" t="s">
        <v>808</v>
      </c>
      <c r="D87" s="2"/>
      <c r="E87" s="2" t="s">
        <v>104</v>
      </c>
      <c r="F87" s="2" t="s">
        <v>5196</v>
      </c>
      <c r="G87" s="8">
        <v>76121</v>
      </c>
      <c r="H87" t="s">
        <v>4318</v>
      </c>
    </row>
    <row r="88" spans="1:8" x14ac:dyDescent="0.2">
      <c r="A88" s="2" t="s">
        <v>809</v>
      </c>
      <c r="B88" s="2" t="s">
        <v>810</v>
      </c>
      <c r="C88" s="2" t="s">
        <v>811</v>
      </c>
      <c r="D88" s="2"/>
      <c r="E88" s="2" t="s">
        <v>75</v>
      </c>
      <c r="F88" s="2" t="s">
        <v>5197</v>
      </c>
      <c r="G88" s="8">
        <v>73179</v>
      </c>
      <c r="H88" t="s">
        <v>4317</v>
      </c>
    </row>
    <row r="89" spans="1:8" x14ac:dyDescent="0.2">
      <c r="A89" s="2" t="s">
        <v>813</v>
      </c>
      <c r="B89" s="2" t="s">
        <v>814</v>
      </c>
      <c r="C89" s="2" t="s">
        <v>815</v>
      </c>
      <c r="D89" s="2"/>
      <c r="E89" s="2" t="s">
        <v>287</v>
      </c>
      <c r="F89" s="2" t="s">
        <v>18</v>
      </c>
      <c r="G89" s="8">
        <v>77705</v>
      </c>
      <c r="H89" t="s">
        <v>4318</v>
      </c>
    </row>
    <row r="90" spans="1:8" x14ac:dyDescent="0.2">
      <c r="A90" s="2" t="s">
        <v>817</v>
      </c>
      <c r="B90" s="2" t="s">
        <v>818</v>
      </c>
      <c r="C90" s="2" t="s">
        <v>819</v>
      </c>
      <c r="D90" s="2"/>
      <c r="E90" s="2" t="s">
        <v>120</v>
      </c>
      <c r="F90" s="2" t="s">
        <v>5196</v>
      </c>
      <c r="G90" s="8">
        <v>89519</v>
      </c>
      <c r="H90" t="s">
        <v>4318</v>
      </c>
    </row>
    <row r="91" spans="1:8" x14ac:dyDescent="0.2">
      <c r="A91" s="2" t="s">
        <v>821</v>
      </c>
      <c r="B91" s="2" t="s">
        <v>822</v>
      </c>
      <c r="C91" s="2" t="s">
        <v>823</v>
      </c>
      <c r="D91" s="2" t="s">
        <v>4387</v>
      </c>
      <c r="E91" s="2" t="s">
        <v>114</v>
      </c>
      <c r="F91" s="2" t="s">
        <v>18</v>
      </c>
      <c r="G91" s="8">
        <v>64136</v>
      </c>
      <c r="H91" t="s">
        <v>4318</v>
      </c>
    </row>
    <row r="92" spans="1:8" x14ac:dyDescent="0.2">
      <c r="A92" s="2" t="s">
        <v>825</v>
      </c>
      <c r="B92" s="2" t="s">
        <v>826</v>
      </c>
      <c r="C92" s="2"/>
      <c r="D92" s="2" t="s">
        <v>5020</v>
      </c>
      <c r="E92" s="2" t="s">
        <v>325</v>
      </c>
      <c r="F92" s="2" t="s">
        <v>5197</v>
      </c>
      <c r="G92" s="8" t="s">
        <v>326</v>
      </c>
      <c r="H92" t="s">
        <v>4317</v>
      </c>
    </row>
    <row r="93" spans="1:8" x14ac:dyDescent="0.2">
      <c r="A93" s="2" t="s">
        <v>828</v>
      </c>
      <c r="B93" s="2" t="s">
        <v>829</v>
      </c>
      <c r="C93" s="2" t="s">
        <v>830</v>
      </c>
      <c r="D93" s="2" t="s">
        <v>4388</v>
      </c>
      <c r="E93" s="2" t="s">
        <v>151</v>
      </c>
      <c r="F93" s="2" t="s">
        <v>18</v>
      </c>
      <c r="G93" s="8">
        <v>92878</v>
      </c>
      <c r="H93" t="s">
        <v>4318</v>
      </c>
    </row>
    <row r="94" spans="1:8" x14ac:dyDescent="0.2">
      <c r="A94" s="2" t="s">
        <v>832</v>
      </c>
      <c r="B94" s="2" t="s">
        <v>833</v>
      </c>
      <c r="C94" s="2"/>
      <c r="D94" s="2" t="s">
        <v>4389</v>
      </c>
      <c r="E94" s="2" t="s">
        <v>121</v>
      </c>
      <c r="F94" s="2" t="s">
        <v>5197</v>
      </c>
      <c r="G94" s="8">
        <v>78759</v>
      </c>
      <c r="H94" t="s">
        <v>4317</v>
      </c>
    </row>
    <row r="95" spans="1:8" x14ac:dyDescent="0.2">
      <c r="A95" s="2" t="s">
        <v>835</v>
      </c>
      <c r="B95" s="2" t="s">
        <v>836</v>
      </c>
      <c r="C95" s="2" t="s">
        <v>837</v>
      </c>
      <c r="D95" s="2" t="s">
        <v>5142</v>
      </c>
      <c r="E95" s="2" t="s">
        <v>111</v>
      </c>
      <c r="F95" s="2" t="s">
        <v>5197</v>
      </c>
      <c r="G95" s="8" t="s">
        <v>112</v>
      </c>
      <c r="H95" t="s">
        <v>4317</v>
      </c>
    </row>
    <row r="96" spans="1:8" x14ac:dyDescent="0.2">
      <c r="A96" s="2" t="s">
        <v>839</v>
      </c>
      <c r="B96" s="2" t="s">
        <v>840</v>
      </c>
      <c r="C96" s="2"/>
      <c r="D96" s="2"/>
      <c r="E96" s="2" t="s">
        <v>383</v>
      </c>
      <c r="F96" s="2" t="s">
        <v>5196</v>
      </c>
      <c r="G96" s="8" t="s">
        <v>384</v>
      </c>
      <c r="H96" t="s">
        <v>4317</v>
      </c>
    </row>
    <row r="97" spans="1:8" x14ac:dyDescent="0.2">
      <c r="A97" s="2" t="s">
        <v>842</v>
      </c>
      <c r="B97" s="2" t="s">
        <v>843</v>
      </c>
      <c r="C97" s="2" t="s">
        <v>844</v>
      </c>
      <c r="D97" s="2"/>
      <c r="E97" s="2" t="s">
        <v>28</v>
      </c>
      <c r="F97" s="2" t="s">
        <v>18</v>
      </c>
      <c r="G97" s="8">
        <v>93762</v>
      </c>
      <c r="H97" t="s">
        <v>4318</v>
      </c>
    </row>
    <row r="98" spans="1:8" x14ac:dyDescent="0.2">
      <c r="A98" s="2" t="s">
        <v>846</v>
      </c>
      <c r="B98" s="2" t="s">
        <v>847</v>
      </c>
      <c r="C98" s="2" t="s">
        <v>848</v>
      </c>
      <c r="D98" s="2"/>
      <c r="E98" s="2" t="s">
        <v>102</v>
      </c>
      <c r="F98" s="2" t="s">
        <v>5196</v>
      </c>
      <c r="G98" s="8">
        <v>63150</v>
      </c>
      <c r="H98" t="s">
        <v>4318</v>
      </c>
    </row>
    <row r="99" spans="1:8" x14ac:dyDescent="0.2">
      <c r="A99" s="2" t="s">
        <v>850</v>
      </c>
      <c r="B99" s="2" t="s">
        <v>851</v>
      </c>
      <c r="C99" s="2" t="s">
        <v>852</v>
      </c>
      <c r="D99" s="2" t="s">
        <v>4390</v>
      </c>
      <c r="E99" s="2" t="s">
        <v>28</v>
      </c>
      <c r="F99" s="2" t="s">
        <v>18</v>
      </c>
      <c r="G99" s="8">
        <v>93726</v>
      </c>
      <c r="H99" t="s">
        <v>4318</v>
      </c>
    </row>
    <row r="100" spans="1:8" x14ac:dyDescent="0.2">
      <c r="A100" s="2" t="s">
        <v>854</v>
      </c>
      <c r="B100" s="2" t="s">
        <v>855</v>
      </c>
      <c r="C100" s="2"/>
      <c r="D100" s="2" t="s">
        <v>5021</v>
      </c>
      <c r="E100" s="2" t="s">
        <v>380</v>
      </c>
      <c r="F100" s="2" t="s">
        <v>5196</v>
      </c>
      <c r="G100" s="8" t="s">
        <v>365</v>
      </c>
      <c r="H100" t="s">
        <v>4318</v>
      </c>
    </row>
    <row r="101" spans="1:8" x14ac:dyDescent="0.2">
      <c r="A101" s="2" t="s">
        <v>857</v>
      </c>
      <c r="B101" s="2" t="s">
        <v>858</v>
      </c>
      <c r="C101" s="2"/>
      <c r="D101" s="2" t="s">
        <v>4391</v>
      </c>
      <c r="E101" s="2" t="s">
        <v>37</v>
      </c>
      <c r="F101" s="2" t="s">
        <v>5197</v>
      </c>
      <c r="G101" s="8">
        <v>43210</v>
      </c>
      <c r="H101" t="s">
        <v>4317</v>
      </c>
    </row>
    <row r="102" spans="1:8" x14ac:dyDescent="0.2">
      <c r="A102" s="2" t="s">
        <v>860</v>
      </c>
      <c r="B102" s="2" t="s">
        <v>861</v>
      </c>
      <c r="C102" s="2"/>
      <c r="D102" s="2" t="s">
        <v>4392</v>
      </c>
      <c r="E102" s="2" t="s">
        <v>289</v>
      </c>
      <c r="F102" s="2" t="s">
        <v>18</v>
      </c>
      <c r="G102" s="8">
        <v>95205</v>
      </c>
      <c r="H102" t="s">
        <v>4317</v>
      </c>
    </row>
    <row r="103" spans="1:8" x14ac:dyDescent="0.2">
      <c r="A103" s="2" t="s">
        <v>863</v>
      </c>
      <c r="B103" s="2" t="s">
        <v>864</v>
      </c>
      <c r="C103" s="2" t="s">
        <v>865</v>
      </c>
      <c r="D103" s="2" t="s">
        <v>5022</v>
      </c>
      <c r="E103" s="2" t="s">
        <v>433</v>
      </c>
      <c r="F103" s="2" t="s">
        <v>5197</v>
      </c>
      <c r="G103" s="8" t="s">
        <v>434</v>
      </c>
      <c r="H103" t="s">
        <v>4317</v>
      </c>
    </row>
    <row r="104" spans="1:8" x14ac:dyDescent="0.2">
      <c r="A104" s="2" t="s">
        <v>867</v>
      </c>
      <c r="B104" s="2" t="s">
        <v>868</v>
      </c>
      <c r="C104" s="2" t="s">
        <v>869</v>
      </c>
      <c r="D104" s="2" t="s">
        <v>5023</v>
      </c>
      <c r="E104" s="2" t="s">
        <v>413</v>
      </c>
      <c r="F104" s="2" t="s">
        <v>5196</v>
      </c>
      <c r="G104" s="8" t="s">
        <v>365</v>
      </c>
      <c r="H104" t="s">
        <v>4317</v>
      </c>
    </row>
    <row r="105" spans="1:8" x14ac:dyDescent="0.2">
      <c r="A105" s="2" t="s">
        <v>871</v>
      </c>
      <c r="B105" s="2" t="s">
        <v>872</v>
      </c>
      <c r="C105" s="2" t="s">
        <v>873</v>
      </c>
      <c r="D105" s="2" t="s">
        <v>4393</v>
      </c>
      <c r="E105" s="2" t="s">
        <v>217</v>
      </c>
      <c r="F105" s="2" t="s">
        <v>18</v>
      </c>
      <c r="G105" s="8">
        <v>14652</v>
      </c>
      <c r="H105" t="s">
        <v>4318</v>
      </c>
    </row>
    <row r="106" spans="1:8" x14ac:dyDescent="0.2">
      <c r="A106" s="2" t="s">
        <v>875</v>
      </c>
      <c r="B106" s="2" t="s">
        <v>876</v>
      </c>
      <c r="C106" s="2" t="s">
        <v>877</v>
      </c>
      <c r="D106" s="2" t="s">
        <v>4394</v>
      </c>
      <c r="E106" s="2" t="s">
        <v>140</v>
      </c>
      <c r="F106" s="2" t="s">
        <v>5196</v>
      </c>
      <c r="G106" s="8">
        <v>35487</v>
      </c>
      <c r="H106" t="s">
        <v>4318</v>
      </c>
    </row>
    <row r="107" spans="1:8" x14ac:dyDescent="0.2">
      <c r="A107" s="2" t="s">
        <v>879</v>
      </c>
      <c r="B107" s="2" t="s">
        <v>880</v>
      </c>
      <c r="C107" s="2" t="s">
        <v>881</v>
      </c>
      <c r="D107" s="2" t="s">
        <v>4395</v>
      </c>
      <c r="E107" s="2" t="s">
        <v>61</v>
      </c>
      <c r="F107" s="2" t="s">
        <v>18</v>
      </c>
      <c r="G107" s="8">
        <v>77260</v>
      </c>
      <c r="H107" t="s">
        <v>4317</v>
      </c>
    </row>
    <row r="108" spans="1:8" x14ac:dyDescent="0.2">
      <c r="A108" s="2" t="s">
        <v>883</v>
      </c>
      <c r="B108" s="2" t="s">
        <v>884</v>
      </c>
      <c r="C108" s="2" t="s">
        <v>885</v>
      </c>
      <c r="D108" s="2" t="s">
        <v>4396</v>
      </c>
      <c r="E108" s="2" t="s">
        <v>48</v>
      </c>
      <c r="F108" s="2" t="s">
        <v>5197</v>
      </c>
      <c r="G108" s="8">
        <v>88514</v>
      </c>
      <c r="H108" t="s">
        <v>4318</v>
      </c>
    </row>
    <row r="109" spans="1:8" x14ac:dyDescent="0.2">
      <c r="A109" s="2" t="s">
        <v>887</v>
      </c>
      <c r="B109" s="2" t="s">
        <v>888</v>
      </c>
      <c r="C109" s="2" t="s">
        <v>889</v>
      </c>
      <c r="D109" s="2" t="s">
        <v>4397</v>
      </c>
      <c r="E109" s="2" t="s">
        <v>76</v>
      </c>
      <c r="F109" s="2" t="s">
        <v>18</v>
      </c>
      <c r="G109" s="8">
        <v>80935</v>
      </c>
      <c r="H109" t="s">
        <v>4317</v>
      </c>
    </row>
    <row r="110" spans="1:8" x14ac:dyDescent="0.2">
      <c r="A110" s="2" t="s">
        <v>891</v>
      </c>
      <c r="B110" s="2" t="s">
        <v>892</v>
      </c>
      <c r="C110" s="2"/>
      <c r="D110" s="2" t="s">
        <v>4398</v>
      </c>
      <c r="E110" s="2" t="s">
        <v>64</v>
      </c>
      <c r="F110" s="2" t="s">
        <v>5196</v>
      </c>
      <c r="G110" s="8">
        <v>46862</v>
      </c>
      <c r="H110" t="s">
        <v>4318</v>
      </c>
    </row>
    <row r="111" spans="1:8" x14ac:dyDescent="0.2">
      <c r="A111" s="2" t="s">
        <v>894</v>
      </c>
      <c r="B111" s="2" t="s">
        <v>895</v>
      </c>
      <c r="C111" s="2" t="s">
        <v>896</v>
      </c>
      <c r="D111" s="2" t="s">
        <v>4399</v>
      </c>
      <c r="E111" s="2" t="s">
        <v>233</v>
      </c>
      <c r="F111" s="2" t="s">
        <v>5197</v>
      </c>
      <c r="G111" s="8">
        <v>11054</v>
      </c>
      <c r="H111" t="s">
        <v>4317</v>
      </c>
    </row>
    <row r="112" spans="1:8" x14ac:dyDescent="0.2">
      <c r="A112" s="2" t="s">
        <v>898</v>
      </c>
      <c r="B112" s="2" t="s">
        <v>899</v>
      </c>
      <c r="C112" s="2" t="s">
        <v>900</v>
      </c>
      <c r="D112" s="2" t="s">
        <v>4400</v>
      </c>
      <c r="E112" s="2" t="s">
        <v>81</v>
      </c>
      <c r="F112" s="2" t="s">
        <v>18</v>
      </c>
      <c r="G112" s="8">
        <v>1105</v>
      </c>
      <c r="H112" t="s">
        <v>4317</v>
      </c>
    </row>
    <row r="113" spans="1:8" x14ac:dyDescent="0.2">
      <c r="A113" s="2" t="s">
        <v>902</v>
      </c>
      <c r="B113" s="2" t="s">
        <v>903</v>
      </c>
      <c r="C113" s="2" t="s">
        <v>904</v>
      </c>
      <c r="D113" s="2"/>
      <c r="E113" s="2" t="s">
        <v>248</v>
      </c>
      <c r="F113" s="2" t="s">
        <v>5197</v>
      </c>
      <c r="G113" s="8">
        <v>32575</v>
      </c>
      <c r="H113" t="s">
        <v>4318</v>
      </c>
    </row>
    <row r="114" spans="1:8" x14ac:dyDescent="0.2">
      <c r="A114" s="2" t="s">
        <v>906</v>
      </c>
      <c r="B114" s="2" t="s">
        <v>907</v>
      </c>
      <c r="C114" s="2" t="s">
        <v>908</v>
      </c>
      <c r="D114" s="2" t="s">
        <v>4401</v>
      </c>
      <c r="E114" s="2" t="s">
        <v>36</v>
      </c>
      <c r="F114" s="2" t="s">
        <v>5196</v>
      </c>
      <c r="G114" s="8">
        <v>23242</v>
      </c>
      <c r="H114" t="s">
        <v>4318</v>
      </c>
    </row>
    <row r="115" spans="1:8" x14ac:dyDescent="0.2">
      <c r="A115" s="2" t="s">
        <v>910</v>
      </c>
      <c r="B115" s="2" t="s">
        <v>911</v>
      </c>
      <c r="C115" s="2" t="s">
        <v>912</v>
      </c>
      <c r="D115" s="2" t="s">
        <v>5024</v>
      </c>
      <c r="E115" s="2" t="s">
        <v>428</v>
      </c>
      <c r="F115" s="2" t="s">
        <v>5197</v>
      </c>
      <c r="G115" s="8" t="s">
        <v>416</v>
      </c>
      <c r="H115" t="s">
        <v>4318</v>
      </c>
    </row>
    <row r="116" spans="1:8" x14ac:dyDescent="0.2">
      <c r="A116" s="2" t="s">
        <v>914</v>
      </c>
      <c r="B116" s="2" t="s">
        <v>915</v>
      </c>
      <c r="C116" s="2"/>
      <c r="D116" s="2" t="s">
        <v>4402</v>
      </c>
      <c r="E116" s="2" t="s">
        <v>25</v>
      </c>
      <c r="F116" s="2" t="s">
        <v>18</v>
      </c>
      <c r="G116" s="8">
        <v>25705</v>
      </c>
      <c r="H116" t="s">
        <v>4318</v>
      </c>
    </row>
    <row r="117" spans="1:8" x14ac:dyDescent="0.2">
      <c r="A117" s="2" t="s">
        <v>917</v>
      </c>
      <c r="B117" s="2" t="s">
        <v>918</v>
      </c>
      <c r="C117" s="2" t="s">
        <v>919</v>
      </c>
      <c r="D117" s="2" t="s">
        <v>5143</v>
      </c>
      <c r="E117" s="2" t="s">
        <v>142</v>
      </c>
      <c r="F117" s="2" t="s">
        <v>5197</v>
      </c>
      <c r="G117" s="8" t="s">
        <v>143</v>
      </c>
      <c r="H117" t="s">
        <v>4318</v>
      </c>
    </row>
    <row r="118" spans="1:8" x14ac:dyDescent="0.2">
      <c r="A118" s="2" t="s">
        <v>921</v>
      </c>
      <c r="B118" s="2" t="s">
        <v>922</v>
      </c>
      <c r="C118" s="2" t="s">
        <v>923</v>
      </c>
      <c r="D118" s="2" t="s">
        <v>5025</v>
      </c>
      <c r="E118" s="2" t="s">
        <v>407</v>
      </c>
      <c r="F118" s="2" t="s">
        <v>5196</v>
      </c>
      <c r="G118" s="8" t="s">
        <v>408</v>
      </c>
      <c r="H118" t="s">
        <v>4317</v>
      </c>
    </row>
    <row r="119" spans="1:8" x14ac:dyDescent="0.2">
      <c r="A119" s="2" t="s">
        <v>925</v>
      </c>
      <c r="B119" s="2" t="s">
        <v>926</v>
      </c>
      <c r="C119" s="2" t="s">
        <v>927</v>
      </c>
      <c r="D119" s="2" t="s">
        <v>4403</v>
      </c>
      <c r="E119" s="2" t="s">
        <v>201</v>
      </c>
      <c r="F119" s="2" t="s">
        <v>18</v>
      </c>
      <c r="G119" s="8">
        <v>45432</v>
      </c>
      <c r="H119" t="s">
        <v>4318</v>
      </c>
    </row>
    <row r="120" spans="1:8" x14ac:dyDescent="0.2">
      <c r="A120" s="2" t="s">
        <v>929</v>
      </c>
      <c r="B120" s="2" t="s">
        <v>930</v>
      </c>
      <c r="C120" s="2" t="s">
        <v>931</v>
      </c>
      <c r="D120" s="2" t="s">
        <v>4404</v>
      </c>
      <c r="E120" s="2" t="s">
        <v>70</v>
      </c>
      <c r="F120" s="2" t="s">
        <v>5196</v>
      </c>
      <c r="G120" s="8">
        <v>99507</v>
      </c>
      <c r="H120" t="s">
        <v>4317</v>
      </c>
    </row>
    <row r="121" spans="1:8" x14ac:dyDescent="0.2">
      <c r="A121" s="2" t="s">
        <v>933</v>
      </c>
      <c r="B121" s="2" t="s">
        <v>934</v>
      </c>
      <c r="C121" s="2" t="s">
        <v>935</v>
      </c>
      <c r="D121" s="2" t="s">
        <v>4405</v>
      </c>
      <c r="E121" s="2" t="s">
        <v>128</v>
      </c>
      <c r="F121" s="2" t="s">
        <v>5197</v>
      </c>
      <c r="G121" s="8">
        <v>37215</v>
      </c>
      <c r="H121" t="s">
        <v>4318</v>
      </c>
    </row>
    <row r="122" spans="1:8" x14ac:dyDescent="0.2">
      <c r="A122" s="2" t="s">
        <v>936</v>
      </c>
      <c r="B122" s="2" t="s">
        <v>937</v>
      </c>
      <c r="C122" s="2" t="s">
        <v>938</v>
      </c>
      <c r="D122" s="2" t="s">
        <v>4406</v>
      </c>
      <c r="E122" s="2" t="s">
        <v>26</v>
      </c>
      <c r="F122" s="2" t="s">
        <v>18</v>
      </c>
      <c r="G122" s="8">
        <v>90040</v>
      </c>
      <c r="H122" t="s">
        <v>4317</v>
      </c>
    </row>
    <row r="123" spans="1:8" x14ac:dyDescent="0.2">
      <c r="A123" s="2" t="s">
        <v>939</v>
      </c>
      <c r="B123" s="2" t="s">
        <v>940</v>
      </c>
      <c r="C123" s="2" t="s">
        <v>941</v>
      </c>
      <c r="D123" s="2" t="s">
        <v>4407</v>
      </c>
      <c r="E123" s="2" t="s">
        <v>33</v>
      </c>
      <c r="F123" s="2" t="s">
        <v>18</v>
      </c>
      <c r="G123" s="8">
        <v>28289</v>
      </c>
      <c r="H123" t="s">
        <v>4318</v>
      </c>
    </row>
    <row r="124" spans="1:8" x14ac:dyDescent="0.2">
      <c r="A124" s="2" t="s">
        <v>943</v>
      </c>
      <c r="B124" s="2" t="s">
        <v>944</v>
      </c>
      <c r="C124" s="2" t="s">
        <v>945</v>
      </c>
      <c r="D124" s="2" t="s">
        <v>4408</v>
      </c>
      <c r="E124" s="2" t="s">
        <v>40</v>
      </c>
      <c r="F124" s="2" t="s">
        <v>5197</v>
      </c>
      <c r="G124" s="8">
        <v>80217</v>
      </c>
      <c r="H124" t="s">
        <v>4317</v>
      </c>
    </row>
    <row r="125" spans="1:8" x14ac:dyDescent="0.2">
      <c r="A125" s="2" t="s">
        <v>947</v>
      </c>
      <c r="B125" s="2" t="s">
        <v>948</v>
      </c>
      <c r="C125" s="2" t="s">
        <v>949</v>
      </c>
      <c r="D125" s="2" t="s">
        <v>4409</v>
      </c>
      <c r="E125" s="2" t="s">
        <v>163</v>
      </c>
      <c r="F125" s="2" t="s">
        <v>18</v>
      </c>
      <c r="G125" s="8">
        <v>6912</v>
      </c>
      <c r="H125" t="s">
        <v>4318</v>
      </c>
    </row>
    <row r="126" spans="1:8" x14ac:dyDescent="0.2">
      <c r="A126" s="2" t="s">
        <v>951</v>
      </c>
      <c r="B126" s="2" t="s">
        <v>952</v>
      </c>
      <c r="C126" s="2" t="s">
        <v>953</v>
      </c>
      <c r="D126" s="2" t="s">
        <v>4410</v>
      </c>
      <c r="E126" s="2" t="s">
        <v>308</v>
      </c>
      <c r="F126" s="2" t="s">
        <v>5196</v>
      </c>
      <c r="G126" s="8">
        <v>23605</v>
      </c>
      <c r="H126" t="s">
        <v>4317</v>
      </c>
    </row>
    <row r="127" spans="1:8" x14ac:dyDescent="0.2">
      <c r="A127" s="2" t="s">
        <v>955</v>
      </c>
      <c r="B127" s="2" t="s">
        <v>956</v>
      </c>
      <c r="C127" s="2" t="s">
        <v>957</v>
      </c>
      <c r="D127" s="2" t="s">
        <v>5026</v>
      </c>
      <c r="E127" s="2" t="s">
        <v>443</v>
      </c>
      <c r="F127" s="2" t="s">
        <v>5197</v>
      </c>
      <c r="G127" s="8" t="s">
        <v>406</v>
      </c>
      <c r="H127" t="s">
        <v>4317</v>
      </c>
    </row>
    <row r="128" spans="1:8" x14ac:dyDescent="0.2">
      <c r="A128" s="2" t="s">
        <v>959</v>
      </c>
      <c r="B128" s="2" t="s">
        <v>960</v>
      </c>
      <c r="C128" s="2" t="s">
        <v>961</v>
      </c>
      <c r="D128" s="2" t="s">
        <v>4411</v>
      </c>
      <c r="E128" s="2" t="s">
        <v>70</v>
      </c>
      <c r="F128" s="2" t="s">
        <v>18</v>
      </c>
      <c r="G128" s="8">
        <v>99599</v>
      </c>
      <c r="H128" t="s">
        <v>4318</v>
      </c>
    </row>
    <row r="129" spans="1:8" x14ac:dyDescent="0.2">
      <c r="A129" s="2" t="s">
        <v>963</v>
      </c>
      <c r="B129" s="2" t="s">
        <v>964</v>
      </c>
      <c r="C129" s="2" t="s">
        <v>965</v>
      </c>
      <c r="D129" s="2" t="s">
        <v>5027</v>
      </c>
      <c r="E129" s="2" t="s">
        <v>287</v>
      </c>
      <c r="F129" s="2" t="s">
        <v>5196</v>
      </c>
      <c r="G129" s="8" t="s">
        <v>440</v>
      </c>
      <c r="H129" t="s">
        <v>4318</v>
      </c>
    </row>
    <row r="130" spans="1:8" x14ac:dyDescent="0.2">
      <c r="A130" s="2" t="s">
        <v>967</v>
      </c>
      <c r="B130" s="2" t="s">
        <v>968</v>
      </c>
      <c r="C130" s="2" t="s">
        <v>969</v>
      </c>
      <c r="D130" s="2" t="s">
        <v>4412</v>
      </c>
      <c r="E130" s="2" t="s">
        <v>95</v>
      </c>
      <c r="F130" s="2" t="s">
        <v>18</v>
      </c>
      <c r="G130" s="8">
        <v>58122</v>
      </c>
      <c r="H130" t="s">
        <v>4318</v>
      </c>
    </row>
    <row r="131" spans="1:8" x14ac:dyDescent="0.2">
      <c r="A131" s="2" t="s">
        <v>971</v>
      </c>
      <c r="B131" s="2" t="s">
        <v>972</v>
      </c>
      <c r="C131" s="2" t="s">
        <v>973</v>
      </c>
      <c r="D131" s="2" t="s">
        <v>4413</v>
      </c>
      <c r="E131" s="2" t="s">
        <v>93</v>
      </c>
      <c r="F131" s="2" t="s">
        <v>5197</v>
      </c>
      <c r="G131" s="8">
        <v>47737</v>
      </c>
      <c r="H131" t="s">
        <v>4317</v>
      </c>
    </row>
    <row r="132" spans="1:8" x14ac:dyDescent="0.2">
      <c r="A132" s="2" t="s">
        <v>975</v>
      </c>
      <c r="B132" s="2" t="s">
        <v>976</v>
      </c>
      <c r="C132" s="2"/>
      <c r="D132" s="2" t="s">
        <v>5028</v>
      </c>
      <c r="E132" s="2" t="s">
        <v>428</v>
      </c>
      <c r="F132" s="2" t="s">
        <v>5197</v>
      </c>
      <c r="G132" s="8" t="s">
        <v>416</v>
      </c>
      <c r="H132" t="s">
        <v>4317</v>
      </c>
    </row>
    <row r="133" spans="1:8" x14ac:dyDescent="0.2">
      <c r="A133" s="2" t="s">
        <v>978</v>
      </c>
      <c r="B133" s="2" t="s">
        <v>979</v>
      </c>
      <c r="C133" s="2" t="s">
        <v>980</v>
      </c>
      <c r="D133" s="2" t="s">
        <v>4414</v>
      </c>
      <c r="E133" s="2" t="s">
        <v>33</v>
      </c>
      <c r="F133" s="2" t="s">
        <v>18</v>
      </c>
      <c r="G133" s="8">
        <v>28210</v>
      </c>
      <c r="H133" t="s">
        <v>4317</v>
      </c>
    </row>
    <row r="134" spans="1:8" x14ac:dyDescent="0.2">
      <c r="A134" s="2" t="s">
        <v>982</v>
      </c>
      <c r="B134" s="2" t="s">
        <v>983</v>
      </c>
      <c r="C134" s="2" t="s">
        <v>984</v>
      </c>
      <c r="D134" s="2" t="s">
        <v>4415</v>
      </c>
      <c r="E134" s="2" t="s">
        <v>221</v>
      </c>
      <c r="F134" s="2" t="s">
        <v>5196</v>
      </c>
      <c r="G134" s="8">
        <v>35815</v>
      </c>
      <c r="H134" t="s">
        <v>4317</v>
      </c>
    </row>
    <row r="135" spans="1:8" x14ac:dyDescent="0.2">
      <c r="A135" s="2" t="s">
        <v>986</v>
      </c>
      <c r="B135" s="2" t="s">
        <v>987</v>
      </c>
      <c r="C135" s="2" t="s">
        <v>988</v>
      </c>
      <c r="D135" s="2" t="s">
        <v>4416</v>
      </c>
      <c r="E135" s="2" t="s">
        <v>176</v>
      </c>
      <c r="F135" s="2" t="s">
        <v>18</v>
      </c>
      <c r="G135" s="8">
        <v>92725</v>
      </c>
      <c r="H135" t="s">
        <v>4318</v>
      </c>
    </row>
    <row r="136" spans="1:8" x14ac:dyDescent="0.2">
      <c r="A136" s="2" t="s">
        <v>990</v>
      </c>
      <c r="B136" s="2" t="s">
        <v>991</v>
      </c>
      <c r="C136" s="2"/>
      <c r="D136" s="2"/>
      <c r="E136" s="2" t="s">
        <v>45</v>
      </c>
      <c r="F136" s="2" t="s">
        <v>5197</v>
      </c>
      <c r="G136" s="8">
        <v>20520</v>
      </c>
      <c r="H136" t="s">
        <v>4317</v>
      </c>
    </row>
    <row r="137" spans="1:8" x14ac:dyDescent="0.2">
      <c r="A137" s="2" t="s">
        <v>993</v>
      </c>
      <c r="B137" s="2" t="s">
        <v>994</v>
      </c>
      <c r="C137" s="2" t="s">
        <v>995</v>
      </c>
      <c r="D137" s="2" t="s">
        <v>5029</v>
      </c>
      <c r="E137" s="2" t="s">
        <v>472</v>
      </c>
      <c r="F137" s="2" t="s">
        <v>5196</v>
      </c>
      <c r="G137" s="8" t="s">
        <v>473</v>
      </c>
      <c r="H137" t="s">
        <v>4318</v>
      </c>
    </row>
    <row r="138" spans="1:8" x14ac:dyDescent="0.2">
      <c r="A138" s="2" t="s">
        <v>997</v>
      </c>
      <c r="B138" s="2" t="s">
        <v>998</v>
      </c>
      <c r="C138" s="2" t="s">
        <v>999</v>
      </c>
      <c r="D138" s="2" t="s">
        <v>4417</v>
      </c>
      <c r="E138" s="2" t="s">
        <v>102</v>
      </c>
      <c r="F138" s="2" t="s">
        <v>18</v>
      </c>
      <c r="G138" s="8">
        <v>63131</v>
      </c>
      <c r="H138" t="s">
        <v>4318</v>
      </c>
    </row>
    <row r="139" spans="1:8" x14ac:dyDescent="0.2">
      <c r="A139" s="2" t="s">
        <v>1001</v>
      </c>
      <c r="B139" s="2" t="s">
        <v>1002</v>
      </c>
      <c r="C139" s="2"/>
      <c r="D139" s="2" t="s">
        <v>5030</v>
      </c>
      <c r="E139" s="2" t="s">
        <v>345</v>
      </c>
      <c r="F139" s="2" t="s">
        <v>5196</v>
      </c>
      <c r="G139" s="8" t="s">
        <v>346</v>
      </c>
      <c r="H139" t="s">
        <v>4318</v>
      </c>
    </row>
    <row r="140" spans="1:8" x14ac:dyDescent="0.2">
      <c r="A140" s="2" t="s">
        <v>1004</v>
      </c>
      <c r="B140" s="2" t="s">
        <v>1005</v>
      </c>
      <c r="C140" s="2"/>
      <c r="D140" s="2" t="s">
        <v>4418</v>
      </c>
      <c r="E140" s="2" t="s">
        <v>71</v>
      </c>
      <c r="F140" s="2" t="s">
        <v>18</v>
      </c>
      <c r="G140" s="8">
        <v>96805</v>
      </c>
      <c r="H140" t="s">
        <v>4318</v>
      </c>
    </row>
    <row r="141" spans="1:8" x14ac:dyDescent="0.2">
      <c r="A141" s="2" t="s">
        <v>1007</v>
      </c>
      <c r="B141" s="2" t="s">
        <v>1008</v>
      </c>
      <c r="C141" s="2"/>
      <c r="D141" s="2" t="s">
        <v>4419</v>
      </c>
      <c r="E141" s="2" t="s">
        <v>151</v>
      </c>
      <c r="F141" s="2" t="s">
        <v>5197</v>
      </c>
      <c r="G141" s="8">
        <v>92878</v>
      </c>
      <c r="H141" t="s">
        <v>4317</v>
      </c>
    </row>
    <row r="142" spans="1:8" x14ac:dyDescent="0.2">
      <c r="A142" s="2" t="s">
        <v>1010</v>
      </c>
      <c r="B142" s="2" t="s">
        <v>1011</v>
      </c>
      <c r="C142" s="2" t="s">
        <v>1012</v>
      </c>
      <c r="D142" s="2" t="s">
        <v>5031</v>
      </c>
      <c r="E142" s="2" t="s">
        <v>1013</v>
      </c>
      <c r="F142" s="2" t="s">
        <v>5196</v>
      </c>
      <c r="G142" s="8" t="s">
        <v>440</v>
      </c>
      <c r="H142" t="s">
        <v>4317</v>
      </c>
    </row>
    <row r="143" spans="1:8" x14ac:dyDescent="0.2">
      <c r="A143" s="2" t="s">
        <v>1015</v>
      </c>
      <c r="B143" s="2" t="s">
        <v>1016</v>
      </c>
      <c r="C143" s="2" t="s">
        <v>1017</v>
      </c>
      <c r="D143" s="2" t="s">
        <v>4420</v>
      </c>
      <c r="E143" s="2" t="s">
        <v>45</v>
      </c>
      <c r="F143" s="2" t="s">
        <v>18</v>
      </c>
      <c r="G143" s="8">
        <v>20520</v>
      </c>
      <c r="H143" t="s">
        <v>4317</v>
      </c>
    </row>
    <row r="144" spans="1:8" x14ac:dyDescent="0.2">
      <c r="A144" s="2" t="s">
        <v>1019</v>
      </c>
      <c r="B144" s="2" t="s">
        <v>1020</v>
      </c>
      <c r="C144" s="2"/>
      <c r="D144" s="2"/>
      <c r="E144" s="2" t="s">
        <v>316</v>
      </c>
      <c r="F144" s="2" t="s">
        <v>5196</v>
      </c>
      <c r="G144" s="8" t="s">
        <v>317</v>
      </c>
      <c r="H144" t="s">
        <v>4317</v>
      </c>
    </row>
    <row r="145" spans="1:8" x14ac:dyDescent="0.2">
      <c r="A145" s="2" t="s">
        <v>1022</v>
      </c>
      <c r="B145" s="2" t="s">
        <v>1023</v>
      </c>
      <c r="C145" s="2" t="s">
        <v>1024</v>
      </c>
      <c r="D145" s="2" t="s">
        <v>4421</v>
      </c>
      <c r="E145" s="2" t="s">
        <v>61</v>
      </c>
      <c r="F145" s="2" t="s">
        <v>18</v>
      </c>
      <c r="G145" s="8">
        <v>77281</v>
      </c>
      <c r="H145" t="s">
        <v>4318</v>
      </c>
    </row>
    <row r="146" spans="1:8" x14ac:dyDescent="0.2">
      <c r="A146" s="2" t="s">
        <v>1026</v>
      </c>
      <c r="B146" s="2" t="s">
        <v>1027</v>
      </c>
      <c r="C146" s="2" t="s">
        <v>1028</v>
      </c>
      <c r="D146" s="2" t="s">
        <v>4422</v>
      </c>
      <c r="E146" s="2" t="s">
        <v>159</v>
      </c>
      <c r="F146" s="2" t="s">
        <v>5196</v>
      </c>
      <c r="G146" s="8">
        <v>92668</v>
      </c>
      <c r="H146" t="s">
        <v>4317</v>
      </c>
    </row>
    <row r="147" spans="1:8" x14ac:dyDescent="0.2">
      <c r="A147" s="2" t="s">
        <v>1030</v>
      </c>
      <c r="B147" s="2" t="s">
        <v>1031</v>
      </c>
      <c r="C147" s="2" t="s">
        <v>1032</v>
      </c>
      <c r="D147" s="2" t="s">
        <v>4423</v>
      </c>
      <c r="E147" s="2" t="s">
        <v>48</v>
      </c>
      <c r="F147" s="2" t="s">
        <v>18</v>
      </c>
      <c r="G147" s="8">
        <v>88553</v>
      </c>
      <c r="H147" t="s">
        <v>4318</v>
      </c>
    </row>
    <row r="148" spans="1:8" x14ac:dyDescent="0.2">
      <c r="A148" s="2" t="s">
        <v>1034</v>
      </c>
      <c r="B148" s="2" t="s">
        <v>1035</v>
      </c>
      <c r="C148" s="2" t="s">
        <v>1036</v>
      </c>
      <c r="D148" s="2" t="s">
        <v>4424</v>
      </c>
      <c r="E148" s="2" t="s">
        <v>348</v>
      </c>
      <c r="F148" s="2" t="s">
        <v>5197</v>
      </c>
      <c r="G148" s="8">
        <v>89714</v>
      </c>
      <c r="H148" t="s">
        <v>4318</v>
      </c>
    </row>
    <row r="149" spans="1:8" x14ac:dyDescent="0.2">
      <c r="A149" s="2" t="s">
        <v>1037</v>
      </c>
      <c r="B149" s="2" t="s">
        <v>1038</v>
      </c>
      <c r="C149" s="2" t="s">
        <v>1039</v>
      </c>
      <c r="D149" s="2" t="s">
        <v>4425</v>
      </c>
      <c r="E149" s="2" t="s">
        <v>104</v>
      </c>
      <c r="F149" s="2" t="s">
        <v>5196</v>
      </c>
      <c r="G149" s="8">
        <v>76105</v>
      </c>
      <c r="H149" t="s">
        <v>4317</v>
      </c>
    </row>
    <row r="150" spans="1:8" x14ac:dyDescent="0.2">
      <c r="A150" s="2" t="s">
        <v>1041</v>
      </c>
      <c r="B150" s="2" t="s">
        <v>1042</v>
      </c>
      <c r="C150" s="2" t="s">
        <v>1043</v>
      </c>
      <c r="D150" s="2" t="s">
        <v>4426</v>
      </c>
      <c r="E150" s="2" t="s">
        <v>136</v>
      </c>
      <c r="F150" s="2" t="s">
        <v>18</v>
      </c>
      <c r="G150" s="8">
        <v>84605</v>
      </c>
      <c r="H150" t="s">
        <v>4317</v>
      </c>
    </row>
    <row r="151" spans="1:8" x14ac:dyDescent="0.2">
      <c r="A151" s="2" t="s">
        <v>1045</v>
      </c>
      <c r="B151" s="2" t="s">
        <v>1046</v>
      </c>
      <c r="C151" s="2"/>
      <c r="D151" s="2" t="s">
        <v>4427</v>
      </c>
      <c r="E151" s="2" t="s">
        <v>195</v>
      </c>
      <c r="F151" s="2" t="s">
        <v>5197</v>
      </c>
      <c r="G151" s="8">
        <v>33487</v>
      </c>
      <c r="H151" t="s">
        <v>4317</v>
      </c>
    </row>
    <row r="152" spans="1:8" x14ac:dyDescent="0.2">
      <c r="A152" s="2" t="s">
        <v>1048</v>
      </c>
      <c r="B152" s="2" t="s">
        <v>1049</v>
      </c>
      <c r="C152" s="2" t="s">
        <v>1050</v>
      </c>
      <c r="D152" s="2" t="s">
        <v>4428</v>
      </c>
      <c r="E152" s="2" t="s">
        <v>23</v>
      </c>
      <c r="F152" s="2" t="s">
        <v>18</v>
      </c>
      <c r="G152" s="8">
        <v>24040</v>
      </c>
      <c r="H152" t="s">
        <v>4317</v>
      </c>
    </row>
    <row r="153" spans="1:8" x14ac:dyDescent="0.2">
      <c r="A153" s="2" t="s">
        <v>1052</v>
      </c>
      <c r="B153" s="2" t="s">
        <v>1053</v>
      </c>
      <c r="C153" s="2"/>
      <c r="D153" s="2" t="s">
        <v>4429</v>
      </c>
      <c r="E153" s="2" t="s">
        <v>167</v>
      </c>
      <c r="F153" s="2" t="s">
        <v>5197</v>
      </c>
      <c r="G153" s="8">
        <v>50369</v>
      </c>
      <c r="H153" t="s">
        <v>4317</v>
      </c>
    </row>
    <row r="154" spans="1:8" x14ac:dyDescent="0.2">
      <c r="A154" s="2" t="s">
        <v>1055</v>
      </c>
      <c r="B154" s="2" t="s">
        <v>1056</v>
      </c>
      <c r="C154" s="2" t="s">
        <v>1057</v>
      </c>
      <c r="D154" s="2" t="s">
        <v>4430</v>
      </c>
      <c r="E154" s="2" t="s">
        <v>71</v>
      </c>
      <c r="F154" s="2" t="s">
        <v>5196</v>
      </c>
      <c r="G154" s="8">
        <v>96805</v>
      </c>
      <c r="H154" t="s">
        <v>4317</v>
      </c>
    </row>
    <row r="155" spans="1:8" x14ac:dyDescent="0.2">
      <c r="A155" s="2" t="s">
        <v>1059</v>
      </c>
      <c r="B155" s="2" t="s">
        <v>1060</v>
      </c>
      <c r="C155" s="2"/>
      <c r="D155" s="2" t="s">
        <v>4431</v>
      </c>
      <c r="E155" s="2" t="s">
        <v>269</v>
      </c>
      <c r="F155" s="2" t="s">
        <v>18</v>
      </c>
      <c r="G155" s="8">
        <v>33345</v>
      </c>
      <c r="H155" t="s">
        <v>4318</v>
      </c>
    </row>
    <row r="156" spans="1:8" x14ac:dyDescent="0.2">
      <c r="A156" s="2" t="s">
        <v>1062</v>
      </c>
      <c r="B156" s="2" t="s">
        <v>1063</v>
      </c>
      <c r="C156" s="2" t="s">
        <v>1064</v>
      </c>
      <c r="D156" s="2" t="s">
        <v>4432</v>
      </c>
      <c r="E156" s="2" t="s">
        <v>44</v>
      </c>
      <c r="F156" s="2" t="s">
        <v>5197</v>
      </c>
      <c r="G156" s="8">
        <v>19172</v>
      </c>
      <c r="H156" t="s">
        <v>4318</v>
      </c>
    </row>
    <row r="157" spans="1:8" x14ac:dyDescent="0.2">
      <c r="A157" s="2" t="s">
        <v>1066</v>
      </c>
      <c r="B157" s="2" t="s">
        <v>1067</v>
      </c>
      <c r="C157" s="2" t="s">
        <v>1068</v>
      </c>
      <c r="D157" s="2" t="s">
        <v>4433</v>
      </c>
      <c r="E157" s="2" t="s">
        <v>122</v>
      </c>
      <c r="F157" s="2" t="s">
        <v>18</v>
      </c>
      <c r="G157" s="8">
        <v>6854</v>
      </c>
      <c r="H157" t="s">
        <v>4317</v>
      </c>
    </row>
    <row r="158" spans="1:8" x14ac:dyDescent="0.2">
      <c r="A158" s="2" t="s">
        <v>1070</v>
      </c>
      <c r="B158" s="2" t="s">
        <v>1071</v>
      </c>
      <c r="C158" s="2" t="s">
        <v>1072</v>
      </c>
      <c r="D158" s="2" t="s">
        <v>4434</v>
      </c>
      <c r="E158" s="2" t="s">
        <v>57</v>
      </c>
      <c r="F158" s="2" t="s">
        <v>5197</v>
      </c>
      <c r="G158" s="8">
        <v>76011</v>
      </c>
      <c r="H158" t="s">
        <v>4317</v>
      </c>
    </row>
    <row r="159" spans="1:8" x14ac:dyDescent="0.2">
      <c r="A159" s="2" t="s">
        <v>1074</v>
      </c>
      <c r="B159" s="2" t="s">
        <v>1075</v>
      </c>
      <c r="C159" s="2" t="s">
        <v>1076</v>
      </c>
      <c r="D159" s="2" t="s">
        <v>5032</v>
      </c>
      <c r="E159" s="2" t="s">
        <v>356</v>
      </c>
      <c r="F159" s="2" t="s">
        <v>5196</v>
      </c>
      <c r="G159" s="8" t="s">
        <v>357</v>
      </c>
      <c r="H159" t="s">
        <v>4318</v>
      </c>
    </row>
    <row r="160" spans="1:8" x14ac:dyDescent="0.2">
      <c r="A160" s="2" t="s">
        <v>1078</v>
      </c>
      <c r="B160" s="2" t="s">
        <v>1079</v>
      </c>
      <c r="C160" s="2"/>
      <c r="D160" s="2" t="s">
        <v>4435</v>
      </c>
      <c r="E160" s="2" t="s">
        <v>63</v>
      </c>
      <c r="F160" s="2" t="s">
        <v>18</v>
      </c>
      <c r="G160" s="8">
        <v>37416</v>
      </c>
      <c r="H160" t="s">
        <v>4317</v>
      </c>
    </row>
    <row r="161" spans="1:8" x14ac:dyDescent="0.2">
      <c r="A161" s="2" t="s">
        <v>1081</v>
      </c>
      <c r="B161" s="2" t="s">
        <v>1082</v>
      </c>
      <c r="C161" s="2"/>
      <c r="D161" s="2" t="s">
        <v>4436</v>
      </c>
      <c r="E161" s="2" t="s">
        <v>187</v>
      </c>
      <c r="F161" s="2" t="s">
        <v>5196</v>
      </c>
      <c r="G161" s="8">
        <v>97296</v>
      </c>
      <c r="H161" t="s">
        <v>4318</v>
      </c>
    </row>
    <row r="162" spans="1:8" x14ac:dyDescent="0.2">
      <c r="A162" s="2" t="s">
        <v>1084</v>
      </c>
      <c r="B162" s="2" t="s">
        <v>1085</v>
      </c>
      <c r="C162" s="2" t="s">
        <v>1086</v>
      </c>
      <c r="D162" s="2" t="s">
        <v>4437</v>
      </c>
      <c r="E162" s="2" t="s">
        <v>75</v>
      </c>
      <c r="F162" s="2" t="s">
        <v>18</v>
      </c>
      <c r="G162" s="8">
        <v>73135</v>
      </c>
      <c r="H162" t="s">
        <v>4318</v>
      </c>
    </row>
    <row r="163" spans="1:8" x14ac:dyDescent="0.2">
      <c r="A163" s="2" t="s">
        <v>1088</v>
      </c>
      <c r="B163" s="2" t="s">
        <v>1089</v>
      </c>
      <c r="C163" s="2" t="s">
        <v>1090</v>
      </c>
      <c r="D163" s="2" t="s">
        <v>4438</v>
      </c>
      <c r="E163" s="2" t="s">
        <v>45</v>
      </c>
      <c r="F163" s="2" t="s">
        <v>5197</v>
      </c>
      <c r="G163" s="8">
        <v>20520</v>
      </c>
      <c r="H163" t="s">
        <v>4318</v>
      </c>
    </row>
    <row r="164" spans="1:8" x14ac:dyDescent="0.2">
      <c r="A164" s="2" t="s">
        <v>1092</v>
      </c>
      <c r="B164" s="2" t="s">
        <v>1093</v>
      </c>
      <c r="C164" s="2" t="s">
        <v>1094</v>
      </c>
      <c r="D164" s="2" t="s">
        <v>4439</v>
      </c>
      <c r="E164" s="2" t="s">
        <v>80</v>
      </c>
      <c r="F164" s="2" t="s">
        <v>5196</v>
      </c>
      <c r="G164" s="8">
        <v>27415</v>
      </c>
      <c r="H164" t="s">
        <v>4317</v>
      </c>
    </row>
    <row r="165" spans="1:8" x14ac:dyDescent="0.2">
      <c r="A165" s="2" t="s">
        <v>1096</v>
      </c>
      <c r="B165" s="2" t="s">
        <v>1097</v>
      </c>
      <c r="C165" s="2" t="s">
        <v>1098</v>
      </c>
      <c r="D165" s="2" t="s">
        <v>4440</v>
      </c>
      <c r="E165" s="2" t="s">
        <v>162</v>
      </c>
      <c r="F165" s="2" t="s">
        <v>18</v>
      </c>
      <c r="G165" s="8">
        <v>22313</v>
      </c>
      <c r="H165" t="s">
        <v>4318</v>
      </c>
    </row>
    <row r="166" spans="1:8" x14ac:dyDescent="0.2">
      <c r="A166" s="2" t="s">
        <v>1100</v>
      </c>
      <c r="B166" s="2" t="s">
        <v>1101</v>
      </c>
      <c r="C166" s="2" t="s">
        <v>1102</v>
      </c>
      <c r="D166" s="2" t="s">
        <v>5033</v>
      </c>
      <c r="E166" s="2" t="s">
        <v>1103</v>
      </c>
      <c r="F166" s="2" t="s">
        <v>5196</v>
      </c>
      <c r="G166" s="8" t="s">
        <v>366</v>
      </c>
      <c r="H166" t="s">
        <v>4318</v>
      </c>
    </row>
    <row r="167" spans="1:8" x14ac:dyDescent="0.2">
      <c r="A167" s="2" t="s">
        <v>1105</v>
      </c>
      <c r="B167" s="2" t="s">
        <v>1106</v>
      </c>
      <c r="C167" s="2"/>
      <c r="D167" s="2" t="s">
        <v>4441</v>
      </c>
      <c r="E167" s="2" t="s">
        <v>161</v>
      </c>
      <c r="F167" s="2" t="s">
        <v>18</v>
      </c>
      <c r="G167" s="8">
        <v>53405</v>
      </c>
      <c r="H167" t="s">
        <v>4317</v>
      </c>
    </row>
    <row r="168" spans="1:8" x14ac:dyDescent="0.2">
      <c r="A168" s="2" t="s">
        <v>1108</v>
      </c>
      <c r="B168" s="2" t="s">
        <v>1109</v>
      </c>
      <c r="C168" s="2"/>
      <c r="D168" s="2" t="s">
        <v>4442</v>
      </c>
      <c r="E168" s="2" t="s">
        <v>207</v>
      </c>
      <c r="F168" s="2" t="s">
        <v>18</v>
      </c>
      <c r="G168" s="8">
        <v>34629</v>
      </c>
      <c r="H168" t="s">
        <v>4317</v>
      </c>
    </row>
    <row r="169" spans="1:8" x14ac:dyDescent="0.2">
      <c r="A169" s="2" t="s">
        <v>1111</v>
      </c>
      <c r="B169" s="2" t="s">
        <v>1112</v>
      </c>
      <c r="C169" s="2" t="s">
        <v>1113</v>
      </c>
      <c r="D169" s="2" t="s">
        <v>4443</v>
      </c>
      <c r="E169" s="2" t="s">
        <v>161</v>
      </c>
      <c r="F169" s="2" t="s">
        <v>5197</v>
      </c>
      <c r="G169" s="8">
        <v>53405</v>
      </c>
      <c r="H169" t="s">
        <v>4317</v>
      </c>
    </row>
    <row r="170" spans="1:8" x14ac:dyDescent="0.2">
      <c r="A170" s="2" t="s">
        <v>1115</v>
      </c>
      <c r="B170" s="2" t="s">
        <v>1116</v>
      </c>
      <c r="C170" s="2"/>
      <c r="D170" s="2" t="s">
        <v>5034</v>
      </c>
      <c r="E170" s="2" t="s">
        <v>1103</v>
      </c>
      <c r="F170" s="2" t="s">
        <v>5196</v>
      </c>
      <c r="G170" s="8" t="s">
        <v>366</v>
      </c>
      <c r="H170" t="s">
        <v>4318</v>
      </c>
    </row>
    <row r="171" spans="1:8" x14ac:dyDescent="0.2">
      <c r="A171" s="2" t="s">
        <v>1118</v>
      </c>
      <c r="B171" s="2" t="s">
        <v>1119</v>
      </c>
      <c r="C171" s="2" t="s">
        <v>1120</v>
      </c>
      <c r="D171" s="2" t="s">
        <v>5035</v>
      </c>
      <c r="E171" s="2" t="s">
        <v>1121</v>
      </c>
      <c r="F171" s="2" t="s">
        <v>5197</v>
      </c>
      <c r="G171" s="8" t="s">
        <v>456</v>
      </c>
      <c r="H171" t="s">
        <v>4318</v>
      </c>
    </row>
    <row r="172" spans="1:8" x14ac:dyDescent="0.2">
      <c r="A172" s="2" t="s">
        <v>1123</v>
      </c>
      <c r="B172" s="2" t="s">
        <v>1124</v>
      </c>
      <c r="C172" s="2" t="s">
        <v>1125</v>
      </c>
      <c r="D172" s="2"/>
      <c r="E172" s="2" t="s">
        <v>100</v>
      </c>
      <c r="F172" s="2" t="s">
        <v>5197</v>
      </c>
      <c r="G172" s="8" t="s">
        <v>101</v>
      </c>
      <c r="H172" t="s">
        <v>4318</v>
      </c>
    </row>
    <row r="173" spans="1:8" x14ac:dyDescent="0.2">
      <c r="A173" s="2" t="s">
        <v>1127</v>
      </c>
      <c r="B173" s="2" t="s">
        <v>1128</v>
      </c>
      <c r="C173" s="2" t="s">
        <v>1129</v>
      </c>
      <c r="D173" s="2" t="s">
        <v>4444</v>
      </c>
      <c r="E173" s="2" t="s">
        <v>135</v>
      </c>
      <c r="F173" s="2" t="s">
        <v>18</v>
      </c>
      <c r="G173" s="8">
        <v>33686</v>
      </c>
      <c r="H173" t="s">
        <v>4317</v>
      </c>
    </row>
    <row r="174" spans="1:8" x14ac:dyDescent="0.2">
      <c r="A174" s="2" t="s">
        <v>1131</v>
      </c>
      <c r="B174" s="2" t="s">
        <v>1132</v>
      </c>
      <c r="C174" s="2" t="s">
        <v>1133</v>
      </c>
      <c r="D174" s="2"/>
      <c r="E174" s="2" t="s">
        <v>436</v>
      </c>
      <c r="F174" s="2" t="s">
        <v>5196</v>
      </c>
      <c r="G174" s="8" t="s">
        <v>365</v>
      </c>
      <c r="H174" t="s">
        <v>4318</v>
      </c>
    </row>
    <row r="175" spans="1:8" x14ac:dyDescent="0.2">
      <c r="A175" s="2" t="s">
        <v>1135</v>
      </c>
      <c r="B175" s="2" t="s">
        <v>1136</v>
      </c>
      <c r="C175" s="2" t="s">
        <v>1137</v>
      </c>
      <c r="D175" s="2" t="s">
        <v>4445</v>
      </c>
      <c r="E175" s="2" t="s">
        <v>185</v>
      </c>
      <c r="F175" s="2" t="s">
        <v>18</v>
      </c>
      <c r="G175" s="8">
        <v>36195</v>
      </c>
      <c r="H175" t="s">
        <v>4318</v>
      </c>
    </row>
    <row r="176" spans="1:8" x14ac:dyDescent="0.2">
      <c r="A176" s="2" t="s">
        <v>1139</v>
      </c>
      <c r="B176" s="2" t="s">
        <v>1140</v>
      </c>
      <c r="C176" s="2"/>
      <c r="D176" s="2" t="s">
        <v>4446</v>
      </c>
      <c r="E176" s="2" t="s">
        <v>347</v>
      </c>
      <c r="F176" s="2" t="s">
        <v>5197</v>
      </c>
      <c r="G176" s="8">
        <v>89436</v>
      </c>
      <c r="H176" t="s">
        <v>4317</v>
      </c>
    </row>
    <row r="177" spans="1:8" x14ac:dyDescent="0.2">
      <c r="A177" s="2" t="s">
        <v>1142</v>
      </c>
      <c r="B177" s="2" t="s">
        <v>1143</v>
      </c>
      <c r="C177" s="2" t="s">
        <v>1144</v>
      </c>
      <c r="D177" s="2" t="s">
        <v>4447</v>
      </c>
      <c r="E177" s="2" t="s">
        <v>165</v>
      </c>
      <c r="F177" s="2" t="s">
        <v>18</v>
      </c>
      <c r="G177" s="8">
        <v>31205</v>
      </c>
      <c r="H177" t="s">
        <v>4317</v>
      </c>
    </row>
    <row r="178" spans="1:8" x14ac:dyDescent="0.2">
      <c r="A178" s="2" t="s">
        <v>1146</v>
      </c>
      <c r="B178" s="2" t="s">
        <v>1147</v>
      </c>
      <c r="C178" s="2" t="s">
        <v>1148</v>
      </c>
      <c r="D178" s="2" t="s">
        <v>4448</v>
      </c>
      <c r="E178" s="2" t="s">
        <v>144</v>
      </c>
      <c r="F178" s="2" t="s">
        <v>5196</v>
      </c>
      <c r="G178" s="8">
        <v>90605</v>
      </c>
      <c r="H178" t="s">
        <v>4317</v>
      </c>
    </row>
    <row r="179" spans="1:8" x14ac:dyDescent="0.2">
      <c r="A179" s="2" t="s">
        <v>1150</v>
      </c>
      <c r="B179" s="2" t="s">
        <v>1151</v>
      </c>
      <c r="C179" s="2" t="s">
        <v>1152</v>
      </c>
      <c r="D179" s="2"/>
      <c r="E179" s="2" t="s">
        <v>191</v>
      </c>
      <c r="F179" s="2" t="s">
        <v>18</v>
      </c>
      <c r="G179" s="8">
        <v>37605</v>
      </c>
      <c r="H179" t="s">
        <v>4317</v>
      </c>
    </row>
    <row r="180" spans="1:8" x14ac:dyDescent="0.2">
      <c r="A180" s="2" t="s">
        <v>1154</v>
      </c>
      <c r="B180" s="2" t="s">
        <v>1155</v>
      </c>
      <c r="C180" s="2" t="s">
        <v>1156</v>
      </c>
      <c r="D180" s="2" t="s">
        <v>4449</v>
      </c>
      <c r="E180" s="2" t="s">
        <v>217</v>
      </c>
      <c r="F180" s="2" t="s">
        <v>5197</v>
      </c>
      <c r="G180" s="8">
        <v>14614</v>
      </c>
      <c r="H180" t="s">
        <v>4318</v>
      </c>
    </row>
    <row r="181" spans="1:8" x14ac:dyDescent="0.2">
      <c r="A181" s="2" t="s">
        <v>1158</v>
      </c>
      <c r="B181" s="2" t="s">
        <v>1159</v>
      </c>
      <c r="C181" s="2"/>
      <c r="D181" s="2" t="s">
        <v>5036</v>
      </c>
      <c r="E181" s="2" t="s">
        <v>358</v>
      </c>
      <c r="F181" s="2" t="s">
        <v>5196</v>
      </c>
      <c r="G181" s="8" t="s">
        <v>359</v>
      </c>
      <c r="H181" t="s">
        <v>4318</v>
      </c>
    </row>
    <row r="182" spans="1:8" x14ac:dyDescent="0.2">
      <c r="A182" s="2" t="s">
        <v>1161</v>
      </c>
      <c r="B182" s="2" t="s">
        <v>1162</v>
      </c>
      <c r="C182" s="2" t="s">
        <v>1163</v>
      </c>
      <c r="D182" s="2" t="s">
        <v>4450</v>
      </c>
      <c r="E182" s="2" t="s">
        <v>137</v>
      </c>
      <c r="F182" s="2" t="s">
        <v>18</v>
      </c>
      <c r="G182" s="8">
        <v>11254</v>
      </c>
      <c r="H182" t="s">
        <v>4318</v>
      </c>
    </row>
    <row r="183" spans="1:8" x14ac:dyDescent="0.2">
      <c r="A183" s="2" t="s">
        <v>1164</v>
      </c>
      <c r="B183" s="2" t="s">
        <v>1165</v>
      </c>
      <c r="C183" s="2" t="s">
        <v>1166</v>
      </c>
      <c r="D183" s="2" t="s">
        <v>4451</v>
      </c>
      <c r="E183" s="2" t="s">
        <v>81</v>
      </c>
      <c r="F183" s="2" t="s">
        <v>5197</v>
      </c>
      <c r="G183" s="8">
        <v>1114</v>
      </c>
      <c r="H183" t="s">
        <v>4318</v>
      </c>
    </row>
    <row r="184" spans="1:8" x14ac:dyDescent="0.2">
      <c r="A184" s="2" t="s">
        <v>1168</v>
      </c>
      <c r="B184" s="2" t="s">
        <v>1169</v>
      </c>
      <c r="C184" s="2" t="s">
        <v>1170</v>
      </c>
      <c r="D184" s="2" t="s">
        <v>4452</v>
      </c>
      <c r="E184" s="2" t="s">
        <v>230</v>
      </c>
      <c r="F184" s="2" t="s">
        <v>18</v>
      </c>
      <c r="G184" s="8">
        <v>22908</v>
      </c>
      <c r="H184" t="s">
        <v>4318</v>
      </c>
    </row>
    <row r="185" spans="1:8" x14ac:dyDescent="0.2">
      <c r="A185" s="2" t="s">
        <v>1172</v>
      </c>
      <c r="B185" s="2" t="s">
        <v>1173</v>
      </c>
      <c r="C185" s="2" t="s">
        <v>1174</v>
      </c>
      <c r="D185" s="2" t="s">
        <v>4453</v>
      </c>
      <c r="E185" s="2" t="s">
        <v>113</v>
      </c>
      <c r="F185" s="2" t="s">
        <v>5196</v>
      </c>
      <c r="G185" s="8">
        <v>75044</v>
      </c>
      <c r="H185" t="s">
        <v>4318</v>
      </c>
    </row>
    <row r="186" spans="1:8" x14ac:dyDescent="0.2">
      <c r="A186" s="2" t="s">
        <v>1176</v>
      </c>
      <c r="B186" s="2" t="s">
        <v>1177</v>
      </c>
      <c r="C186" s="2" t="s">
        <v>1178</v>
      </c>
      <c r="D186" s="2" t="s">
        <v>4454</v>
      </c>
      <c r="E186" s="2" t="s">
        <v>31</v>
      </c>
      <c r="F186" s="2" t="s">
        <v>5197</v>
      </c>
      <c r="G186" s="8">
        <v>55448</v>
      </c>
      <c r="H186" t="s">
        <v>4318</v>
      </c>
    </row>
    <row r="187" spans="1:8" x14ac:dyDescent="0.2">
      <c r="A187" s="2" t="s">
        <v>1180</v>
      </c>
      <c r="B187" s="2" t="s">
        <v>1181</v>
      </c>
      <c r="C187" s="2" t="s">
        <v>1182</v>
      </c>
      <c r="D187" s="2" t="s">
        <v>4455</v>
      </c>
      <c r="E187" s="2" t="s">
        <v>172</v>
      </c>
      <c r="F187" s="2" t="s">
        <v>18</v>
      </c>
      <c r="G187" s="8">
        <v>48919</v>
      </c>
      <c r="H187" t="s">
        <v>4317</v>
      </c>
    </row>
    <row r="188" spans="1:8" x14ac:dyDescent="0.2">
      <c r="A188" s="2" t="s">
        <v>1184</v>
      </c>
      <c r="B188" s="2" t="s">
        <v>1185</v>
      </c>
      <c r="C188" s="2" t="s">
        <v>1186</v>
      </c>
      <c r="D188" s="2" t="s">
        <v>4456</v>
      </c>
      <c r="E188" s="2" t="s">
        <v>139</v>
      </c>
      <c r="F188" s="2" t="s">
        <v>18</v>
      </c>
      <c r="G188" s="8">
        <v>58207</v>
      </c>
      <c r="H188" t="s">
        <v>4318</v>
      </c>
    </row>
    <row r="189" spans="1:8" x14ac:dyDescent="0.2">
      <c r="A189" s="2" t="s">
        <v>1188</v>
      </c>
      <c r="B189" s="2" t="s">
        <v>1189</v>
      </c>
      <c r="C189" s="2" t="s">
        <v>1190</v>
      </c>
      <c r="D189" s="2"/>
      <c r="E189" s="2" t="s">
        <v>70</v>
      </c>
      <c r="F189" s="2" t="s">
        <v>5197</v>
      </c>
      <c r="G189" s="8">
        <v>99522</v>
      </c>
      <c r="H189" t="s">
        <v>4317</v>
      </c>
    </row>
    <row r="190" spans="1:8" x14ac:dyDescent="0.2">
      <c r="A190" s="2" t="s">
        <v>1192</v>
      </c>
      <c r="B190" s="2" t="s">
        <v>1193</v>
      </c>
      <c r="C190" s="2" t="s">
        <v>1194</v>
      </c>
      <c r="D190" s="2" t="s">
        <v>4457</v>
      </c>
      <c r="E190" s="2" t="s">
        <v>75</v>
      </c>
      <c r="F190" s="2" t="s">
        <v>5197</v>
      </c>
      <c r="G190" s="8">
        <v>73129</v>
      </c>
      <c r="H190" t="s">
        <v>4317</v>
      </c>
    </row>
    <row r="191" spans="1:8" x14ac:dyDescent="0.2">
      <c r="A191" s="2" t="s">
        <v>1196</v>
      </c>
      <c r="B191" s="2" t="s">
        <v>1197</v>
      </c>
      <c r="C191" s="2" t="s">
        <v>1198</v>
      </c>
      <c r="D191" s="2" t="s">
        <v>4458</v>
      </c>
      <c r="E191" s="2" t="s">
        <v>88</v>
      </c>
      <c r="F191" s="2" t="s">
        <v>5197</v>
      </c>
      <c r="G191" s="8">
        <v>74103</v>
      </c>
      <c r="H191" t="s">
        <v>4317</v>
      </c>
    </row>
    <row r="192" spans="1:8" x14ac:dyDescent="0.2">
      <c r="A192" s="2" t="s">
        <v>1200</v>
      </c>
      <c r="B192" s="2" t="s">
        <v>1201</v>
      </c>
      <c r="C192" s="2" t="s">
        <v>1202</v>
      </c>
      <c r="D192" s="2" t="s">
        <v>4459</v>
      </c>
      <c r="E192" s="2" t="s">
        <v>39</v>
      </c>
      <c r="F192" s="2" t="s">
        <v>18</v>
      </c>
      <c r="G192" s="8">
        <v>48211</v>
      </c>
      <c r="H192" t="s">
        <v>4317</v>
      </c>
    </row>
    <row r="193" spans="1:8" x14ac:dyDescent="0.2">
      <c r="A193" s="2" t="s">
        <v>1204</v>
      </c>
      <c r="B193" s="2" t="s">
        <v>1205</v>
      </c>
      <c r="C193" s="2" t="s">
        <v>1206</v>
      </c>
      <c r="D193" s="2" t="s">
        <v>4460</v>
      </c>
      <c r="E193" s="2" t="s">
        <v>45</v>
      </c>
      <c r="F193" s="2" t="s">
        <v>5197</v>
      </c>
      <c r="G193" s="8">
        <v>20436</v>
      </c>
      <c r="H193" t="s">
        <v>4317</v>
      </c>
    </row>
    <row r="194" spans="1:8" x14ac:dyDescent="0.2">
      <c r="A194" s="2" t="s">
        <v>1208</v>
      </c>
      <c r="B194" s="2" t="s">
        <v>1209</v>
      </c>
      <c r="C194" s="2" t="s">
        <v>1210</v>
      </c>
      <c r="D194" s="2" t="s">
        <v>5037</v>
      </c>
      <c r="E194" s="2" t="s">
        <v>319</v>
      </c>
      <c r="F194" s="2" t="s">
        <v>5196</v>
      </c>
      <c r="G194" s="8" t="s">
        <v>320</v>
      </c>
      <c r="H194" t="s">
        <v>4317</v>
      </c>
    </row>
    <row r="195" spans="1:8" x14ac:dyDescent="0.2">
      <c r="A195" s="2" t="s">
        <v>1212</v>
      </c>
      <c r="B195" s="2" t="s">
        <v>1213</v>
      </c>
      <c r="C195" s="2"/>
      <c r="D195" s="2" t="s">
        <v>4461</v>
      </c>
      <c r="E195" s="2" t="s">
        <v>186</v>
      </c>
      <c r="F195" s="2" t="s">
        <v>18</v>
      </c>
      <c r="G195" s="8">
        <v>85215</v>
      </c>
      <c r="H195" t="s">
        <v>4318</v>
      </c>
    </row>
    <row r="196" spans="1:8" x14ac:dyDescent="0.2">
      <c r="A196" s="2" t="s">
        <v>1215</v>
      </c>
      <c r="B196" s="2" t="s">
        <v>1216</v>
      </c>
      <c r="C196" s="2" t="s">
        <v>1217</v>
      </c>
      <c r="D196" s="2" t="s">
        <v>4462</v>
      </c>
      <c r="E196" s="2" t="s">
        <v>179</v>
      </c>
      <c r="F196" s="2" t="s">
        <v>5196</v>
      </c>
      <c r="G196" s="8">
        <v>44485</v>
      </c>
      <c r="H196" t="s">
        <v>4318</v>
      </c>
    </row>
    <row r="197" spans="1:8" x14ac:dyDescent="0.2">
      <c r="A197" s="2" t="s">
        <v>1219</v>
      </c>
      <c r="B197" s="2" t="s">
        <v>1220</v>
      </c>
      <c r="C197" s="2" t="s">
        <v>1221</v>
      </c>
      <c r="D197" s="2" t="s">
        <v>4463</v>
      </c>
      <c r="E197" s="2" t="s">
        <v>22</v>
      </c>
      <c r="F197" s="2" t="s">
        <v>18</v>
      </c>
      <c r="G197" s="8">
        <v>38150</v>
      </c>
      <c r="H197" t="s">
        <v>4318</v>
      </c>
    </row>
    <row r="198" spans="1:8" x14ac:dyDescent="0.2">
      <c r="A198" s="2" t="s">
        <v>1223</v>
      </c>
      <c r="B198" s="2" t="s">
        <v>1224</v>
      </c>
      <c r="C198" s="2" t="s">
        <v>1225</v>
      </c>
      <c r="D198" s="2"/>
      <c r="E198" s="2" t="s">
        <v>45</v>
      </c>
      <c r="F198" s="2" t="s">
        <v>5197</v>
      </c>
      <c r="G198" s="8">
        <v>20535</v>
      </c>
      <c r="H198" t="s">
        <v>4318</v>
      </c>
    </row>
    <row r="199" spans="1:8" x14ac:dyDescent="0.2">
      <c r="A199" s="2" t="s">
        <v>1226</v>
      </c>
      <c r="B199" s="2" t="s">
        <v>1227</v>
      </c>
      <c r="C199" s="2" t="s">
        <v>1228</v>
      </c>
      <c r="D199" s="2" t="s">
        <v>5038</v>
      </c>
      <c r="E199" s="2" t="s">
        <v>471</v>
      </c>
      <c r="F199" s="2" t="s">
        <v>5196</v>
      </c>
      <c r="G199" s="8" t="s">
        <v>421</v>
      </c>
      <c r="H199" t="s">
        <v>4317</v>
      </c>
    </row>
    <row r="200" spans="1:8" x14ac:dyDescent="0.2">
      <c r="A200" s="2" t="s">
        <v>1229</v>
      </c>
      <c r="B200" s="2" t="s">
        <v>1230</v>
      </c>
      <c r="C200" s="2" t="s">
        <v>1231</v>
      </c>
      <c r="D200" s="2" t="s">
        <v>4464</v>
      </c>
      <c r="E200" s="2" t="s">
        <v>119</v>
      </c>
      <c r="F200" s="2" t="s">
        <v>18</v>
      </c>
      <c r="G200" s="8">
        <v>33064</v>
      </c>
      <c r="H200" t="s">
        <v>4318</v>
      </c>
    </row>
    <row r="201" spans="1:8" x14ac:dyDescent="0.2">
      <c r="A201" s="2" t="s">
        <v>1232</v>
      </c>
      <c r="B201" s="2" t="s">
        <v>1233</v>
      </c>
      <c r="C201" s="2" t="s">
        <v>1234</v>
      </c>
      <c r="D201" s="2" t="s">
        <v>4465</v>
      </c>
      <c r="E201" s="2" t="s">
        <v>54</v>
      </c>
      <c r="F201" s="2" t="s">
        <v>18</v>
      </c>
      <c r="G201" s="8">
        <v>60604</v>
      </c>
      <c r="H201" t="s">
        <v>4318</v>
      </c>
    </row>
    <row r="202" spans="1:8" x14ac:dyDescent="0.2">
      <c r="A202" s="2" t="s">
        <v>1235</v>
      </c>
      <c r="B202" s="2" t="s">
        <v>1236</v>
      </c>
      <c r="C202" s="2" t="s">
        <v>1237</v>
      </c>
      <c r="D202" s="2" t="s">
        <v>5144</v>
      </c>
      <c r="E202" s="2" t="s">
        <v>296</v>
      </c>
      <c r="F202" s="2" t="s">
        <v>5197</v>
      </c>
      <c r="G202" s="8" t="s">
        <v>297</v>
      </c>
      <c r="H202" t="s">
        <v>4318</v>
      </c>
    </row>
    <row r="203" spans="1:8" x14ac:dyDescent="0.2">
      <c r="A203" s="2" t="s">
        <v>1239</v>
      </c>
      <c r="B203" s="2" t="s">
        <v>1240</v>
      </c>
      <c r="C203" s="2"/>
      <c r="D203" s="2" t="s">
        <v>4466</v>
      </c>
      <c r="E203" s="2" t="s">
        <v>647</v>
      </c>
      <c r="F203" s="2" t="s">
        <v>18</v>
      </c>
      <c r="G203" s="8">
        <v>84409</v>
      </c>
      <c r="H203" t="s">
        <v>4318</v>
      </c>
    </row>
    <row r="204" spans="1:8" x14ac:dyDescent="0.2">
      <c r="A204" s="2" t="s">
        <v>1242</v>
      </c>
      <c r="B204" s="2" t="s">
        <v>1243</v>
      </c>
      <c r="C204" s="2" t="s">
        <v>1244</v>
      </c>
      <c r="D204" s="2" t="s">
        <v>4467</v>
      </c>
      <c r="E204" s="2" t="s">
        <v>196</v>
      </c>
      <c r="F204" s="2" t="s">
        <v>5197</v>
      </c>
      <c r="G204" s="8">
        <v>12205</v>
      </c>
      <c r="H204" t="s">
        <v>4317</v>
      </c>
    </row>
    <row r="205" spans="1:8" x14ac:dyDescent="0.2">
      <c r="A205" s="2" t="s">
        <v>1246</v>
      </c>
      <c r="B205" s="2" t="s">
        <v>1247</v>
      </c>
      <c r="C205" s="2" t="s">
        <v>1248</v>
      </c>
      <c r="D205" s="2" t="s">
        <v>4468</v>
      </c>
      <c r="E205" s="2" t="s">
        <v>293</v>
      </c>
      <c r="F205" s="2" t="s">
        <v>5196</v>
      </c>
      <c r="G205" s="8">
        <v>29305</v>
      </c>
      <c r="H205" t="s">
        <v>4318</v>
      </c>
    </row>
    <row r="206" spans="1:8" x14ac:dyDescent="0.2">
      <c r="A206" s="2" t="s">
        <v>1250</v>
      </c>
      <c r="B206" s="2" t="s">
        <v>1251</v>
      </c>
      <c r="C206" s="2"/>
      <c r="D206" s="2" t="s">
        <v>4469</v>
      </c>
      <c r="E206" s="2" t="s">
        <v>299</v>
      </c>
      <c r="F206" s="2" t="s">
        <v>18</v>
      </c>
      <c r="G206" s="8">
        <v>10310</v>
      </c>
      <c r="H206" t="s">
        <v>4318</v>
      </c>
    </row>
    <row r="207" spans="1:8" x14ac:dyDescent="0.2">
      <c r="A207" s="2" t="s">
        <v>1253</v>
      </c>
      <c r="B207" s="2" t="s">
        <v>1254</v>
      </c>
      <c r="C207" s="2"/>
      <c r="D207" s="2" t="s">
        <v>4470</v>
      </c>
      <c r="E207" s="2" t="s">
        <v>45</v>
      </c>
      <c r="F207" s="2" t="s">
        <v>5197</v>
      </c>
      <c r="G207" s="8">
        <v>20337</v>
      </c>
      <c r="H207" t="s">
        <v>4317</v>
      </c>
    </row>
    <row r="208" spans="1:8" x14ac:dyDescent="0.2">
      <c r="A208" s="2" t="s">
        <v>1256</v>
      </c>
      <c r="B208" s="2" t="s">
        <v>1257</v>
      </c>
      <c r="C208" s="2" t="s">
        <v>1258</v>
      </c>
      <c r="D208" s="2"/>
      <c r="E208" s="2" t="s">
        <v>33</v>
      </c>
      <c r="F208" s="2" t="s">
        <v>18</v>
      </c>
      <c r="G208" s="8">
        <v>28225</v>
      </c>
      <c r="H208" t="s">
        <v>4318</v>
      </c>
    </row>
    <row r="209" spans="1:8" x14ac:dyDescent="0.2">
      <c r="A209" s="2" t="s">
        <v>1260</v>
      </c>
      <c r="B209" s="2" t="s">
        <v>1261</v>
      </c>
      <c r="C209" s="2" t="s">
        <v>1262</v>
      </c>
      <c r="D209" s="2" t="s">
        <v>4471</v>
      </c>
      <c r="E209" s="2" t="s">
        <v>295</v>
      </c>
      <c r="F209" s="2" t="s">
        <v>5197</v>
      </c>
      <c r="G209" s="8">
        <v>79491</v>
      </c>
      <c r="H209" t="s">
        <v>4317</v>
      </c>
    </row>
    <row r="210" spans="1:8" x14ac:dyDescent="0.2">
      <c r="A210" s="2" t="s">
        <v>1264</v>
      </c>
      <c r="B210" s="2" t="s">
        <v>1265</v>
      </c>
      <c r="C210" s="2" t="s">
        <v>1266</v>
      </c>
      <c r="D210" s="2" t="s">
        <v>5039</v>
      </c>
      <c r="E210" s="2" t="s">
        <v>447</v>
      </c>
      <c r="F210" s="2" t="s">
        <v>5196</v>
      </c>
      <c r="G210" s="8" t="s">
        <v>448</v>
      </c>
      <c r="H210" t="s">
        <v>4317</v>
      </c>
    </row>
    <row r="211" spans="1:8" x14ac:dyDescent="0.2">
      <c r="A211" s="2" t="s">
        <v>1268</v>
      </c>
      <c r="B211" s="2" t="s">
        <v>1269</v>
      </c>
      <c r="C211" s="2" t="s">
        <v>1270</v>
      </c>
      <c r="D211" s="2" t="s">
        <v>5145</v>
      </c>
      <c r="E211" s="2" t="s">
        <v>262</v>
      </c>
      <c r="F211" s="2" t="s">
        <v>5197</v>
      </c>
      <c r="G211" s="8" t="s">
        <v>263</v>
      </c>
      <c r="H211" t="s">
        <v>4318</v>
      </c>
    </row>
    <row r="212" spans="1:8" x14ac:dyDescent="0.2">
      <c r="A212" s="2" t="s">
        <v>1272</v>
      </c>
      <c r="B212" s="2" t="s">
        <v>1273</v>
      </c>
      <c r="C212" s="2" t="s">
        <v>1274</v>
      </c>
      <c r="D212" s="2" t="s">
        <v>4472</v>
      </c>
      <c r="E212" s="2" t="s">
        <v>230</v>
      </c>
      <c r="F212" s="2" t="s">
        <v>18</v>
      </c>
      <c r="G212" s="8">
        <v>22908</v>
      </c>
      <c r="H212" t="s">
        <v>4317</v>
      </c>
    </row>
    <row r="213" spans="1:8" x14ac:dyDescent="0.2">
      <c r="A213" s="2" t="s">
        <v>1276</v>
      </c>
      <c r="B213" s="2" t="s">
        <v>1277</v>
      </c>
      <c r="C213" s="2" t="s">
        <v>1278</v>
      </c>
      <c r="D213" s="2"/>
      <c r="E213" s="2" t="s">
        <v>55</v>
      </c>
      <c r="F213" s="2" t="s">
        <v>18</v>
      </c>
      <c r="G213" s="8">
        <v>10105</v>
      </c>
      <c r="H213" t="s">
        <v>4318</v>
      </c>
    </row>
    <row r="214" spans="1:8" x14ac:dyDescent="0.2">
      <c r="A214" s="2" t="s">
        <v>1280</v>
      </c>
      <c r="B214" s="2" t="s">
        <v>1281</v>
      </c>
      <c r="C214" s="2" t="s">
        <v>1282</v>
      </c>
      <c r="D214" s="2" t="s">
        <v>4473</v>
      </c>
      <c r="E214" s="2" t="s">
        <v>23</v>
      </c>
      <c r="F214" s="2" t="s">
        <v>5196</v>
      </c>
      <c r="G214" s="8">
        <v>24009</v>
      </c>
      <c r="H214" t="s">
        <v>4317</v>
      </c>
    </row>
    <row r="215" spans="1:8" x14ac:dyDescent="0.2">
      <c r="A215" s="2" t="s">
        <v>1284</v>
      </c>
      <c r="B215" s="2" t="s">
        <v>1285</v>
      </c>
      <c r="C215" s="2" t="s">
        <v>1286</v>
      </c>
      <c r="D215" s="2" t="s">
        <v>4474</v>
      </c>
      <c r="E215" s="2" t="s">
        <v>55</v>
      </c>
      <c r="F215" s="2" t="s">
        <v>18</v>
      </c>
      <c r="G215" s="8">
        <v>10009</v>
      </c>
      <c r="H215" t="s">
        <v>4318</v>
      </c>
    </row>
    <row r="216" spans="1:8" x14ac:dyDescent="0.2">
      <c r="A216" s="2" t="s">
        <v>1288</v>
      </c>
      <c r="B216" s="2" t="s">
        <v>1289</v>
      </c>
      <c r="C216" s="2" t="s">
        <v>1290</v>
      </c>
      <c r="D216" s="2" t="s">
        <v>5040</v>
      </c>
      <c r="E216" s="2" t="s">
        <v>1291</v>
      </c>
      <c r="F216" s="2" t="s">
        <v>5196</v>
      </c>
      <c r="G216" s="8" t="s">
        <v>344</v>
      </c>
      <c r="H216" t="s">
        <v>4318</v>
      </c>
    </row>
    <row r="217" spans="1:8" x14ac:dyDescent="0.2">
      <c r="A217" s="2" t="s">
        <v>1293</v>
      </c>
      <c r="B217" s="2" t="s">
        <v>1294</v>
      </c>
      <c r="C217" s="2" t="s">
        <v>1295</v>
      </c>
      <c r="D217" s="2" t="s">
        <v>4475</v>
      </c>
      <c r="E217" s="2" t="s">
        <v>214</v>
      </c>
      <c r="F217" s="2" t="s">
        <v>5197</v>
      </c>
      <c r="G217" s="8">
        <v>84120</v>
      </c>
      <c r="H217" t="s">
        <v>4318</v>
      </c>
    </row>
    <row r="218" spans="1:8" x14ac:dyDescent="0.2">
      <c r="A218" s="2" t="s">
        <v>1297</v>
      </c>
      <c r="B218" s="2" t="s">
        <v>1298</v>
      </c>
      <c r="C218" s="2" t="s">
        <v>1299</v>
      </c>
      <c r="D218" s="2" t="s">
        <v>4476</v>
      </c>
      <c r="E218" s="2" t="s">
        <v>258</v>
      </c>
      <c r="F218" s="2" t="s">
        <v>18</v>
      </c>
      <c r="G218" s="8">
        <v>43635</v>
      </c>
      <c r="H218" t="s">
        <v>4317</v>
      </c>
    </row>
    <row r="219" spans="1:8" x14ac:dyDescent="0.2">
      <c r="A219" s="2" t="s">
        <v>1301</v>
      </c>
      <c r="B219" s="2" t="s">
        <v>1302</v>
      </c>
      <c r="C219" s="2" t="s">
        <v>1303</v>
      </c>
      <c r="D219" s="2" t="s">
        <v>4477</v>
      </c>
      <c r="E219" s="2" t="s">
        <v>85</v>
      </c>
      <c r="F219" s="2" t="s">
        <v>5196</v>
      </c>
      <c r="G219" s="8">
        <v>91131</v>
      </c>
      <c r="H219" t="s">
        <v>4318</v>
      </c>
    </row>
    <row r="220" spans="1:8" x14ac:dyDescent="0.2">
      <c r="A220" s="2" t="s">
        <v>1305</v>
      </c>
      <c r="B220" s="2" t="s">
        <v>1306</v>
      </c>
      <c r="C220" s="2" t="s">
        <v>1307</v>
      </c>
      <c r="D220" s="2" t="s">
        <v>5041</v>
      </c>
      <c r="E220" s="2" t="s">
        <v>338</v>
      </c>
      <c r="F220" s="2" t="s">
        <v>5196</v>
      </c>
      <c r="G220" s="8" t="s">
        <v>339</v>
      </c>
      <c r="H220" t="s">
        <v>4317</v>
      </c>
    </row>
    <row r="221" spans="1:8" x14ac:dyDescent="0.2">
      <c r="A221" s="2" t="s">
        <v>1309</v>
      </c>
      <c r="B221" s="2" t="s">
        <v>1310</v>
      </c>
      <c r="C221" s="2" t="s">
        <v>1311</v>
      </c>
      <c r="D221" s="2" t="s">
        <v>4478</v>
      </c>
      <c r="E221" s="2" t="s">
        <v>35</v>
      </c>
      <c r="F221" s="2" t="s">
        <v>18</v>
      </c>
      <c r="G221" s="8">
        <v>64082</v>
      </c>
      <c r="H221" t="s">
        <v>4318</v>
      </c>
    </row>
    <row r="222" spans="1:8" x14ac:dyDescent="0.2">
      <c r="A222" s="2" t="s">
        <v>1312</v>
      </c>
      <c r="B222" s="2" t="s">
        <v>1313</v>
      </c>
      <c r="C222" s="2" t="s">
        <v>1314</v>
      </c>
      <c r="D222" s="2" t="s">
        <v>4479</v>
      </c>
      <c r="E222" s="2" t="s">
        <v>104</v>
      </c>
      <c r="F222" s="2" t="s">
        <v>5196</v>
      </c>
      <c r="G222" s="8">
        <v>76121</v>
      </c>
      <c r="H222" t="s">
        <v>4318</v>
      </c>
    </row>
    <row r="223" spans="1:8" x14ac:dyDescent="0.2">
      <c r="A223" s="2" t="s">
        <v>1316</v>
      </c>
      <c r="B223" s="2" t="s">
        <v>1317</v>
      </c>
      <c r="C223" s="2" t="s">
        <v>1318</v>
      </c>
      <c r="D223" s="2" t="s">
        <v>4480</v>
      </c>
      <c r="E223" s="2" t="s">
        <v>418</v>
      </c>
      <c r="F223" s="2" t="s">
        <v>18</v>
      </c>
      <c r="G223" s="8">
        <v>92619</v>
      </c>
      <c r="H223" t="s">
        <v>4317</v>
      </c>
    </row>
    <row r="224" spans="1:8" x14ac:dyDescent="0.2">
      <c r="A224" s="2" t="s">
        <v>1320</v>
      </c>
      <c r="B224" s="2" t="s">
        <v>1321</v>
      </c>
      <c r="C224" s="2" t="s">
        <v>1322</v>
      </c>
      <c r="D224" s="2" t="s">
        <v>4481</v>
      </c>
      <c r="E224" s="2" t="s">
        <v>216</v>
      </c>
      <c r="F224" s="2" t="s">
        <v>18</v>
      </c>
      <c r="G224" s="8">
        <v>11854</v>
      </c>
      <c r="H224" t="s">
        <v>4318</v>
      </c>
    </row>
    <row r="225" spans="1:8" x14ac:dyDescent="0.2">
      <c r="A225" s="2" t="s">
        <v>1324</v>
      </c>
      <c r="B225" s="2" t="s">
        <v>1325</v>
      </c>
      <c r="C225" s="2"/>
      <c r="D225" s="2" t="s">
        <v>4482</v>
      </c>
      <c r="E225" s="2" t="s">
        <v>45</v>
      </c>
      <c r="F225" s="2" t="s">
        <v>5197</v>
      </c>
      <c r="G225" s="8">
        <v>20546</v>
      </c>
      <c r="H225" t="s">
        <v>4317</v>
      </c>
    </row>
    <row r="226" spans="1:8" x14ac:dyDescent="0.2">
      <c r="A226" s="2" t="s">
        <v>1327</v>
      </c>
      <c r="B226" s="2" t="s">
        <v>1328</v>
      </c>
      <c r="C226" s="2" t="s">
        <v>1329</v>
      </c>
      <c r="D226" s="2" t="s">
        <v>4483</v>
      </c>
      <c r="E226" s="2" t="s">
        <v>55</v>
      </c>
      <c r="F226" s="2" t="s">
        <v>18</v>
      </c>
      <c r="G226" s="8">
        <v>10060</v>
      </c>
      <c r="H226" t="s">
        <v>4317</v>
      </c>
    </row>
    <row r="227" spans="1:8" x14ac:dyDescent="0.2">
      <c r="A227" s="2" t="s">
        <v>1331</v>
      </c>
      <c r="B227" s="2" t="s">
        <v>1332</v>
      </c>
      <c r="C227" s="2" t="s">
        <v>1333</v>
      </c>
      <c r="D227" s="2" t="s">
        <v>5042</v>
      </c>
      <c r="E227" s="2" t="s">
        <v>404</v>
      </c>
      <c r="F227" s="2" t="s">
        <v>5196</v>
      </c>
      <c r="G227" s="8" t="s">
        <v>339</v>
      </c>
      <c r="H227" t="s">
        <v>4318</v>
      </c>
    </row>
    <row r="228" spans="1:8" x14ac:dyDescent="0.2">
      <c r="A228" s="2" t="s">
        <v>1335</v>
      </c>
      <c r="B228" s="2" t="s">
        <v>1336</v>
      </c>
      <c r="C228" s="2" t="s">
        <v>1337</v>
      </c>
      <c r="D228" s="2" t="s">
        <v>4484</v>
      </c>
      <c r="E228" s="2" t="s">
        <v>65</v>
      </c>
      <c r="F228" s="2" t="s">
        <v>18</v>
      </c>
      <c r="G228" s="8">
        <v>66276</v>
      </c>
      <c r="H228" t="s">
        <v>4318</v>
      </c>
    </row>
    <row r="229" spans="1:8" x14ac:dyDescent="0.2">
      <c r="A229" s="2" t="s">
        <v>1339</v>
      </c>
      <c r="B229" s="2" t="s">
        <v>1340</v>
      </c>
      <c r="C229" s="2" t="s">
        <v>1341</v>
      </c>
      <c r="D229" s="2" t="s">
        <v>5146</v>
      </c>
      <c r="E229" s="2" t="s">
        <v>244</v>
      </c>
      <c r="F229" s="2" t="s">
        <v>5197</v>
      </c>
      <c r="G229" s="8" t="s">
        <v>245</v>
      </c>
      <c r="H229" t="s">
        <v>4317</v>
      </c>
    </row>
    <row r="230" spans="1:8" x14ac:dyDescent="0.2">
      <c r="A230" s="2" t="s">
        <v>1343</v>
      </c>
      <c r="B230" s="2" t="s">
        <v>1344</v>
      </c>
      <c r="C230" s="2" t="s">
        <v>1345</v>
      </c>
      <c r="D230" s="2" t="s">
        <v>4485</v>
      </c>
      <c r="E230" s="2" t="s">
        <v>129</v>
      </c>
      <c r="F230" s="2" t="s">
        <v>18</v>
      </c>
      <c r="G230" s="8">
        <v>94291</v>
      </c>
      <c r="H230" t="s">
        <v>4318</v>
      </c>
    </row>
    <row r="231" spans="1:8" x14ac:dyDescent="0.2">
      <c r="A231" s="2" t="s">
        <v>1347</v>
      </c>
      <c r="B231" s="2" t="s">
        <v>1348</v>
      </c>
      <c r="C231" s="2" t="s">
        <v>1349</v>
      </c>
      <c r="D231" s="2" t="s">
        <v>4486</v>
      </c>
      <c r="E231" s="2" t="s">
        <v>200</v>
      </c>
      <c r="F231" s="2" t="s">
        <v>5197</v>
      </c>
      <c r="G231" s="8">
        <v>18706</v>
      </c>
      <c r="H231" t="s">
        <v>4318</v>
      </c>
    </row>
    <row r="232" spans="1:8" x14ac:dyDescent="0.2">
      <c r="A232" s="2" t="s">
        <v>1351</v>
      </c>
      <c r="B232" s="2" t="s">
        <v>1352</v>
      </c>
      <c r="C232" s="2" t="s">
        <v>1353</v>
      </c>
      <c r="D232" s="2" t="s">
        <v>4487</v>
      </c>
      <c r="E232" s="2" t="s">
        <v>80</v>
      </c>
      <c r="F232" s="2" t="s">
        <v>5196</v>
      </c>
      <c r="G232" s="8">
        <v>27499</v>
      </c>
      <c r="H232" t="s">
        <v>4318</v>
      </c>
    </row>
    <row r="233" spans="1:8" x14ac:dyDescent="0.2">
      <c r="A233" s="2" t="s">
        <v>1355</v>
      </c>
      <c r="B233" s="2" t="s">
        <v>1356</v>
      </c>
      <c r="C233" s="2"/>
      <c r="D233" s="2" t="s">
        <v>4488</v>
      </c>
      <c r="E233" s="2" t="s">
        <v>197</v>
      </c>
      <c r="F233" s="2" t="s">
        <v>18</v>
      </c>
      <c r="G233" s="8">
        <v>19725</v>
      </c>
      <c r="H233" t="s">
        <v>4317</v>
      </c>
    </row>
    <row r="234" spans="1:8" x14ac:dyDescent="0.2">
      <c r="A234" s="2" t="s">
        <v>1358</v>
      </c>
      <c r="B234" s="2" t="s">
        <v>1359</v>
      </c>
      <c r="C234" s="2" t="s">
        <v>1360</v>
      </c>
      <c r="D234" s="2" t="s">
        <v>5147</v>
      </c>
      <c r="E234" s="2" t="s">
        <v>246</v>
      </c>
      <c r="F234" s="2" t="s">
        <v>5197</v>
      </c>
      <c r="G234" s="8" t="s">
        <v>247</v>
      </c>
      <c r="H234" t="s">
        <v>4318</v>
      </c>
    </row>
    <row r="235" spans="1:8" x14ac:dyDescent="0.2">
      <c r="A235" s="2" t="s">
        <v>1362</v>
      </c>
      <c r="B235" s="2" t="s">
        <v>1363</v>
      </c>
      <c r="C235" s="2" t="s">
        <v>1364</v>
      </c>
      <c r="D235" s="2" t="s">
        <v>4489</v>
      </c>
      <c r="E235" s="2" t="s">
        <v>71</v>
      </c>
      <c r="F235" s="2" t="s">
        <v>18</v>
      </c>
      <c r="G235" s="8">
        <v>96825</v>
      </c>
      <c r="H235" t="s">
        <v>4318</v>
      </c>
    </row>
    <row r="236" spans="1:8" x14ac:dyDescent="0.2">
      <c r="A236" s="2" t="s">
        <v>1366</v>
      </c>
      <c r="B236" s="2" t="s">
        <v>1367</v>
      </c>
      <c r="C236" s="2" t="s">
        <v>1368</v>
      </c>
      <c r="D236" s="2" t="s">
        <v>4490</v>
      </c>
      <c r="E236" s="2" t="s">
        <v>55</v>
      </c>
      <c r="F236" s="2" t="s">
        <v>5197</v>
      </c>
      <c r="G236" s="8">
        <v>10150</v>
      </c>
      <c r="H236" t="s">
        <v>4318</v>
      </c>
    </row>
    <row r="237" spans="1:8" x14ac:dyDescent="0.2">
      <c r="A237" s="2" t="s">
        <v>1370</v>
      </c>
      <c r="B237" s="2" t="s">
        <v>1371</v>
      </c>
      <c r="C237" s="2"/>
      <c r="D237" s="2"/>
      <c r="E237" s="2" t="s">
        <v>468</v>
      </c>
      <c r="F237" s="2" t="s">
        <v>5196</v>
      </c>
      <c r="G237" s="8" t="s">
        <v>469</v>
      </c>
      <c r="H237" t="s">
        <v>4318</v>
      </c>
    </row>
    <row r="238" spans="1:8" x14ac:dyDescent="0.2">
      <c r="A238" s="2" t="s">
        <v>1373</v>
      </c>
      <c r="B238" s="2" t="s">
        <v>1374</v>
      </c>
      <c r="C238" s="2" t="s">
        <v>1375</v>
      </c>
      <c r="D238" s="2" t="s">
        <v>5043</v>
      </c>
      <c r="E238" s="2" t="s">
        <v>459</v>
      </c>
      <c r="F238" s="2" t="s">
        <v>5196</v>
      </c>
      <c r="G238" s="8" t="s">
        <v>385</v>
      </c>
      <c r="H238" t="s">
        <v>4318</v>
      </c>
    </row>
    <row r="239" spans="1:8" x14ac:dyDescent="0.2">
      <c r="A239" s="2" t="s">
        <v>1377</v>
      </c>
      <c r="B239" s="2" t="s">
        <v>1378</v>
      </c>
      <c r="C239" s="2"/>
      <c r="D239" s="2" t="s">
        <v>4491</v>
      </c>
      <c r="E239" s="2" t="s">
        <v>49</v>
      </c>
      <c r="F239" s="2" t="s">
        <v>18</v>
      </c>
      <c r="G239" s="8">
        <v>45218</v>
      </c>
      <c r="H239" t="s">
        <v>4317</v>
      </c>
    </row>
    <row r="240" spans="1:8" x14ac:dyDescent="0.2">
      <c r="A240" s="2" t="s">
        <v>1380</v>
      </c>
      <c r="B240" s="2" t="s">
        <v>1381</v>
      </c>
      <c r="C240" s="2" t="s">
        <v>1382</v>
      </c>
      <c r="D240" s="2" t="s">
        <v>4492</v>
      </c>
      <c r="E240" s="2" t="s">
        <v>210</v>
      </c>
      <c r="F240" s="2" t="s">
        <v>18</v>
      </c>
      <c r="G240" s="8">
        <v>48670</v>
      </c>
      <c r="H240" t="s">
        <v>4317</v>
      </c>
    </row>
    <row r="241" spans="1:8" x14ac:dyDescent="0.2">
      <c r="A241" s="2" t="s">
        <v>1384</v>
      </c>
      <c r="B241" s="2" t="s">
        <v>1385</v>
      </c>
      <c r="C241" s="2" t="s">
        <v>1386</v>
      </c>
      <c r="D241" s="2" t="s">
        <v>4493</v>
      </c>
      <c r="E241" s="2" t="s">
        <v>152</v>
      </c>
      <c r="F241" s="2" t="s">
        <v>5197</v>
      </c>
      <c r="G241" s="8">
        <v>82007</v>
      </c>
      <c r="H241" t="s">
        <v>4318</v>
      </c>
    </row>
    <row r="242" spans="1:8" x14ac:dyDescent="0.2">
      <c r="A242" s="2" t="s">
        <v>1388</v>
      </c>
      <c r="B242" s="2" t="s">
        <v>1389</v>
      </c>
      <c r="C242" s="2"/>
      <c r="D242" s="2"/>
      <c r="E242" s="2" t="s">
        <v>82</v>
      </c>
      <c r="F242" s="2" t="s">
        <v>5196</v>
      </c>
      <c r="G242" s="8">
        <v>31119</v>
      </c>
      <c r="H242" t="s">
        <v>4317</v>
      </c>
    </row>
    <row r="243" spans="1:8" x14ac:dyDescent="0.2">
      <c r="A243" s="2" t="s">
        <v>1391</v>
      </c>
      <c r="B243" s="2" t="s">
        <v>1392</v>
      </c>
      <c r="C243" s="2"/>
      <c r="D243" s="2" t="s">
        <v>4494</v>
      </c>
      <c r="E243" s="2" t="s">
        <v>62</v>
      </c>
      <c r="F243" s="2" t="s">
        <v>18</v>
      </c>
      <c r="G243" s="8">
        <v>30096</v>
      </c>
      <c r="H243" t="s">
        <v>4318</v>
      </c>
    </row>
    <row r="244" spans="1:8" x14ac:dyDescent="0.2">
      <c r="A244" s="2" t="s">
        <v>1394</v>
      </c>
      <c r="B244" s="2" t="s">
        <v>1395</v>
      </c>
      <c r="C244" s="2" t="s">
        <v>1396</v>
      </c>
      <c r="D244" s="2" t="s">
        <v>4495</v>
      </c>
      <c r="E244" s="2" t="s">
        <v>129</v>
      </c>
      <c r="F244" s="2" t="s">
        <v>18</v>
      </c>
      <c r="G244" s="8">
        <v>94250</v>
      </c>
      <c r="H244" t="s">
        <v>4317</v>
      </c>
    </row>
    <row r="245" spans="1:8" x14ac:dyDescent="0.2">
      <c r="A245" s="2" t="s">
        <v>1398</v>
      </c>
      <c r="B245" s="2" t="s">
        <v>1399</v>
      </c>
      <c r="C245" s="2" t="s">
        <v>1400</v>
      </c>
      <c r="D245" s="2" t="s">
        <v>4496</v>
      </c>
      <c r="E245" s="2" t="s">
        <v>135</v>
      </c>
      <c r="F245" s="2" t="s">
        <v>5196</v>
      </c>
      <c r="G245" s="8">
        <v>33661</v>
      </c>
      <c r="H245" t="s">
        <v>4317</v>
      </c>
    </row>
    <row r="246" spans="1:8" x14ac:dyDescent="0.2">
      <c r="A246" s="2" t="s">
        <v>1402</v>
      </c>
      <c r="B246" s="2" t="s">
        <v>1403</v>
      </c>
      <c r="C246" s="2" t="s">
        <v>1404</v>
      </c>
      <c r="D246" s="2" t="s">
        <v>4497</v>
      </c>
      <c r="E246" s="2" t="s">
        <v>71</v>
      </c>
      <c r="F246" s="2" t="s">
        <v>18</v>
      </c>
      <c r="G246" s="8">
        <v>96805</v>
      </c>
      <c r="H246" t="s">
        <v>4318</v>
      </c>
    </row>
    <row r="247" spans="1:8" x14ac:dyDescent="0.2">
      <c r="A247" s="2" t="s">
        <v>1406</v>
      </c>
      <c r="B247" s="2" t="s">
        <v>1407</v>
      </c>
      <c r="C247" s="2" t="s">
        <v>1408</v>
      </c>
      <c r="D247" s="2" t="s">
        <v>4498</v>
      </c>
      <c r="E247" s="2" t="s">
        <v>30</v>
      </c>
      <c r="F247" s="2" t="s">
        <v>18</v>
      </c>
      <c r="G247" s="8">
        <v>70820</v>
      </c>
      <c r="H247" t="s">
        <v>4317</v>
      </c>
    </row>
    <row r="248" spans="1:8" x14ac:dyDescent="0.2">
      <c r="A248" s="2" t="s">
        <v>1410</v>
      </c>
      <c r="B248" s="2" t="s">
        <v>1411</v>
      </c>
      <c r="C248" s="2" t="s">
        <v>1412</v>
      </c>
      <c r="D248" s="2" t="s">
        <v>5148</v>
      </c>
      <c r="E248" s="2" t="s">
        <v>227</v>
      </c>
      <c r="F248" s="2" t="s">
        <v>5197</v>
      </c>
      <c r="G248" s="8" t="s">
        <v>228</v>
      </c>
      <c r="H248" t="s">
        <v>4318</v>
      </c>
    </row>
    <row r="249" spans="1:8" x14ac:dyDescent="0.2">
      <c r="A249" s="2" t="s">
        <v>1414</v>
      </c>
      <c r="B249" s="2" t="s">
        <v>1415</v>
      </c>
      <c r="C249" s="2"/>
      <c r="D249" s="2" t="s">
        <v>5044</v>
      </c>
      <c r="E249" s="2" t="s">
        <v>389</v>
      </c>
      <c r="F249" s="2" t="s">
        <v>5196</v>
      </c>
      <c r="G249" s="8" t="s">
        <v>390</v>
      </c>
      <c r="H249" t="s">
        <v>4317</v>
      </c>
    </row>
    <row r="250" spans="1:8" x14ac:dyDescent="0.2">
      <c r="A250" s="2" t="s">
        <v>1417</v>
      </c>
      <c r="B250" s="2" t="s">
        <v>1418</v>
      </c>
      <c r="C250" s="2" t="s">
        <v>1419</v>
      </c>
      <c r="D250" s="2" t="s">
        <v>4499</v>
      </c>
      <c r="E250" s="2" t="s">
        <v>31</v>
      </c>
      <c r="F250" s="2" t="s">
        <v>18</v>
      </c>
      <c r="G250" s="8">
        <v>55458</v>
      </c>
      <c r="H250" t="s">
        <v>4317</v>
      </c>
    </row>
    <row r="251" spans="1:8" x14ac:dyDescent="0.2">
      <c r="A251" s="2" t="s">
        <v>1421</v>
      </c>
      <c r="B251" s="2" t="s">
        <v>1422</v>
      </c>
      <c r="C251" s="2"/>
      <c r="D251" s="2" t="s">
        <v>4500</v>
      </c>
      <c r="E251" s="2" t="s">
        <v>148</v>
      </c>
      <c r="F251" s="2" t="s">
        <v>5196</v>
      </c>
      <c r="G251" s="8">
        <v>94159</v>
      </c>
      <c r="H251" t="s">
        <v>4318</v>
      </c>
    </row>
    <row r="252" spans="1:8" x14ac:dyDescent="0.2">
      <c r="A252" s="2" t="s">
        <v>1424</v>
      </c>
      <c r="B252" s="2" t="s">
        <v>1425</v>
      </c>
      <c r="C252" s="2" t="s">
        <v>1426</v>
      </c>
      <c r="D252" s="2" t="s">
        <v>4501</v>
      </c>
      <c r="E252" s="2" t="s">
        <v>33</v>
      </c>
      <c r="F252" s="2" t="s">
        <v>5197</v>
      </c>
      <c r="G252" s="8">
        <v>28225</v>
      </c>
      <c r="H252" t="s">
        <v>4317</v>
      </c>
    </row>
    <row r="253" spans="1:8" x14ac:dyDescent="0.2">
      <c r="A253" s="2" t="s">
        <v>1428</v>
      </c>
      <c r="B253" s="2" t="s">
        <v>1429</v>
      </c>
      <c r="C253" s="2" t="s">
        <v>1430</v>
      </c>
      <c r="D253" s="2" t="s">
        <v>4502</v>
      </c>
      <c r="E253" s="2" t="s">
        <v>182</v>
      </c>
      <c r="F253" s="2" t="s">
        <v>18</v>
      </c>
      <c r="G253" s="8">
        <v>85099</v>
      </c>
      <c r="H253" t="s">
        <v>4317</v>
      </c>
    </row>
    <row r="254" spans="1:8" x14ac:dyDescent="0.2">
      <c r="A254" s="2" t="s">
        <v>1432</v>
      </c>
      <c r="B254" s="2" t="s">
        <v>1433</v>
      </c>
      <c r="C254" s="2"/>
      <c r="D254" s="2" t="s">
        <v>4503</v>
      </c>
      <c r="E254" s="2" t="s">
        <v>130</v>
      </c>
      <c r="F254" s="2" t="s">
        <v>5197</v>
      </c>
      <c r="G254" s="8">
        <v>11407</v>
      </c>
      <c r="H254" t="s">
        <v>4318</v>
      </c>
    </row>
    <row r="255" spans="1:8" x14ac:dyDescent="0.2">
      <c r="A255" s="2" t="s">
        <v>1435</v>
      </c>
      <c r="B255" s="2" t="s">
        <v>1436</v>
      </c>
      <c r="C255" s="2" t="s">
        <v>1437</v>
      </c>
      <c r="D255" s="2" t="s">
        <v>4504</v>
      </c>
      <c r="E255" s="2" t="s">
        <v>192</v>
      </c>
      <c r="F255" s="2" t="s">
        <v>18</v>
      </c>
      <c r="G255" s="8">
        <v>61825</v>
      </c>
      <c r="H255" t="s">
        <v>4318</v>
      </c>
    </row>
    <row r="256" spans="1:8" x14ac:dyDescent="0.2">
      <c r="A256" s="2" t="s">
        <v>1439</v>
      </c>
      <c r="B256" s="2" t="s">
        <v>1440</v>
      </c>
      <c r="C256" s="2" t="s">
        <v>1441</v>
      </c>
      <c r="D256" s="2"/>
      <c r="E256" s="2" t="s">
        <v>236</v>
      </c>
      <c r="F256" s="2" t="s">
        <v>5197</v>
      </c>
      <c r="G256" s="8" t="s">
        <v>237</v>
      </c>
      <c r="H256" t="s">
        <v>4318</v>
      </c>
    </row>
    <row r="257" spans="1:8" x14ac:dyDescent="0.2">
      <c r="A257" s="2" t="s">
        <v>1443</v>
      </c>
      <c r="B257" s="2" t="s">
        <v>1444</v>
      </c>
      <c r="C257" s="2" t="s">
        <v>1445</v>
      </c>
      <c r="D257" s="2" t="s">
        <v>4505</v>
      </c>
      <c r="E257" s="2" t="s">
        <v>124</v>
      </c>
      <c r="F257" s="2" t="s">
        <v>18</v>
      </c>
      <c r="G257" s="8">
        <v>85715</v>
      </c>
      <c r="H257" t="s">
        <v>4318</v>
      </c>
    </row>
    <row r="258" spans="1:8" x14ac:dyDescent="0.2">
      <c r="A258" s="2" t="s">
        <v>1447</v>
      </c>
      <c r="B258" s="2" t="s">
        <v>1448</v>
      </c>
      <c r="C258" s="2" t="s">
        <v>1449</v>
      </c>
      <c r="D258" s="2" t="s">
        <v>4506</v>
      </c>
      <c r="E258" s="2" t="s">
        <v>43</v>
      </c>
      <c r="F258" s="2" t="s">
        <v>18</v>
      </c>
      <c r="G258" s="8">
        <v>53205</v>
      </c>
      <c r="H258" t="s">
        <v>4317</v>
      </c>
    </row>
    <row r="259" spans="1:8" x14ac:dyDescent="0.2">
      <c r="A259" s="2" t="s">
        <v>1451</v>
      </c>
      <c r="B259" s="2" t="s">
        <v>1452</v>
      </c>
      <c r="C259" s="2" t="s">
        <v>1453</v>
      </c>
      <c r="D259" s="2" t="s">
        <v>4507</v>
      </c>
      <c r="E259" s="2" t="s">
        <v>119</v>
      </c>
      <c r="F259" s="2" t="s">
        <v>5197</v>
      </c>
      <c r="G259" s="8">
        <v>33064</v>
      </c>
      <c r="H259" t="s">
        <v>4317</v>
      </c>
    </row>
    <row r="260" spans="1:8" x14ac:dyDescent="0.2">
      <c r="A260" s="2" t="s">
        <v>1455</v>
      </c>
      <c r="B260" s="2" t="s">
        <v>1456</v>
      </c>
      <c r="C260" s="2" t="s">
        <v>1457</v>
      </c>
      <c r="D260" s="2" t="s">
        <v>4508</v>
      </c>
      <c r="E260" s="2" t="s">
        <v>144</v>
      </c>
      <c r="F260" s="2" t="s">
        <v>18</v>
      </c>
      <c r="G260" s="8">
        <v>90610</v>
      </c>
      <c r="H260" t="s">
        <v>4318</v>
      </c>
    </row>
    <row r="261" spans="1:8" x14ac:dyDescent="0.2">
      <c r="A261" s="2" t="s">
        <v>1459</v>
      </c>
      <c r="B261" s="2" t="s">
        <v>1460</v>
      </c>
      <c r="C261" s="2" t="s">
        <v>1461</v>
      </c>
      <c r="D261" s="2" t="s">
        <v>5149</v>
      </c>
      <c r="E261" s="2" t="s">
        <v>174</v>
      </c>
      <c r="F261" s="2" t="s">
        <v>5197</v>
      </c>
      <c r="G261" s="8" t="s">
        <v>175</v>
      </c>
      <c r="H261" t="s">
        <v>4318</v>
      </c>
    </row>
    <row r="262" spans="1:8" x14ac:dyDescent="0.2">
      <c r="A262" s="2" t="s">
        <v>1463</v>
      </c>
      <c r="B262" s="2" t="s">
        <v>1464</v>
      </c>
      <c r="C262" s="2" t="s">
        <v>1465</v>
      </c>
      <c r="D262" s="2"/>
      <c r="E262" s="2" t="s">
        <v>102</v>
      </c>
      <c r="F262" s="2" t="s">
        <v>18</v>
      </c>
      <c r="G262" s="8">
        <v>63180</v>
      </c>
      <c r="H262" t="s">
        <v>4317</v>
      </c>
    </row>
    <row r="263" spans="1:8" x14ac:dyDescent="0.2">
      <c r="A263" s="2" t="s">
        <v>1467</v>
      </c>
      <c r="B263" s="2" t="s">
        <v>1468</v>
      </c>
      <c r="C263" s="2" t="s">
        <v>1469</v>
      </c>
      <c r="D263" s="2" t="s">
        <v>4509</v>
      </c>
      <c r="E263" s="2" t="s">
        <v>177</v>
      </c>
      <c r="F263" s="2" t="s">
        <v>5196</v>
      </c>
      <c r="G263" s="8">
        <v>16522</v>
      </c>
      <c r="H263" t="s">
        <v>4317</v>
      </c>
    </row>
    <row r="264" spans="1:8" x14ac:dyDescent="0.2">
      <c r="A264" s="2" t="s">
        <v>1471</v>
      </c>
      <c r="B264" s="2" t="s">
        <v>1472</v>
      </c>
      <c r="C264" s="2" t="s">
        <v>1473</v>
      </c>
      <c r="D264" s="2" t="s">
        <v>4510</v>
      </c>
      <c r="E264" s="2" t="s">
        <v>132</v>
      </c>
      <c r="F264" s="2" t="s">
        <v>18</v>
      </c>
      <c r="G264" s="8">
        <v>98464</v>
      </c>
      <c r="H264" t="s">
        <v>4318</v>
      </c>
    </row>
    <row r="265" spans="1:8" x14ac:dyDescent="0.2">
      <c r="A265" s="2" t="s">
        <v>1475</v>
      </c>
      <c r="B265" s="2" t="s">
        <v>1476</v>
      </c>
      <c r="C265" s="2"/>
      <c r="D265" s="2" t="s">
        <v>4511</v>
      </c>
      <c r="E265" s="2" t="s">
        <v>36</v>
      </c>
      <c r="F265" s="2" t="s">
        <v>5197</v>
      </c>
      <c r="G265" s="8">
        <v>23277</v>
      </c>
      <c r="H265" t="s">
        <v>4318</v>
      </c>
    </row>
    <row r="266" spans="1:8" x14ac:dyDescent="0.2">
      <c r="A266" s="2" t="s">
        <v>1478</v>
      </c>
      <c r="B266" s="2" t="s">
        <v>1479</v>
      </c>
      <c r="C266" s="2"/>
      <c r="D266" s="2" t="s">
        <v>5045</v>
      </c>
      <c r="E266" s="2" t="s">
        <v>1480</v>
      </c>
      <c r="F266" s="2" t="s">
        <v>5196</v>
      </c>
      <c r="G266" s="8" t="s">
        <v>440</v>
      </c>
      <c r="H266" t="s">
        <v>4317</v>
      </c>
    </row>
    <row r="267" spans="1:8" x14ac:dyDescent="0.2">
      <c r="A267" s="2" t="s">
        <v>1482</v>
      </c>
      <c r="B267" s="2" t="s">
        <v>1483</v>
      </c>
      <c r="C267" s="2" t="s">
        <v>1484</v>
      </c>
      <c r="D267" s="2" t="s">
        <v>4512</v>
      </c>
      <c r="E267" s="2" t="s">
        <v>86</v>
      </c>
      <c r="F267" s="2" t="s">
        <v>18</v>
      </c>
      <c r="G267" s="8">
        <v>72204</v>
      </c>
      <c r="H267" t="s">
        <v>4317</v>
      </c>
    </row>
    <row r="268" spans="1:8" x14ac:dyDescent="0.2">
      <c r="A268" s="2" t="s">
        <v>1486</v>
      </c>
      <c r="B268" s="2" t="s">
        <v>1487</v>
      </c>
      <c r="C268" s="2" t="s">
        <v>1488</v>
      </c>
      <c r="D268" s="2" t="s">
        <v>5150</v>
      </c>
      <c r="E268" s="2" t="s">
        <v>278</v>
      </c>
      <c r="F268" s="2" t="s">
        <v>5197</v>
      </c>
      <c r="G268" s="8" t="s">
        <v>307</v>
      </c>
      <c r="H268" t="s">
        <v>4318</v>
      </c>
    </row>
    <row r="269" spans="1:8" x14ac:dyDescent="0.2">
      <c r="A269" s="2" t="s">
        <v>1490</v>
      </c>
      <c r="B269" s="2" t="s">
        <v>1491</v>
      </c>
      <c r="C269" s="2" t="s">
        <v>1492</v>
      </c>
      <c r="D269" s="2" t="s">
        <v>4513</v>
      </c>
      <c r="E269" s="2" t="s">
        <v>347</v>
      </c>
      <c r="F269" s="2" t="s">
        <v>18</v>
      </c>
      <c r="G269" s="8">
        <v>89436</v>
      </c>
      <c r="H269" t="s">
        <v>4317</v>
      </c>
    </row>
    <row r="270" spans="1:8" x14ac:dyDescent="0.2">
      <c r="A270" s="2" t="s">
        <v>1494</v>
      </c>
      <c r="B270" s="2" t="s">
        <v>1495</v>
      </c>
      <c r="C270" s="2"/>
      <c r="D270" s="2" t="s">
        <v>4514</v>
      </c>
      <c r="E270" s="2" t="s">
        <v>240</v>
      </c>
      <c r="F270" s="2" t="s">
        <v>5197</v>
      </c>
      <c r="G270" s="8">
        <v>77806</v>
      </c>
      <c r="H270" t="s">
        <v>4317</v>
      </c>
    </row>
    <row r="271" spans="1:8" x14ac:dyDescent="0.2">
      <c r="A271" s="2" t="s">
        <v>1497</v>
      </c>
      <c r="B271" s="2" t="s">
        <v>1498</v>
      </c>
      <c r="C271" s="2" t="s">
        <v>1499</v>
      </c>
      <c r="D271" s="2" t="s">
        <v>4515</v>
      </c>
      <c r="E271" s="2" t="s">
        <v>188</v>
      </c>
      <c r="F271" s="2" t="s">
        <v>18</v>
      </c>
      <c r="G271" s="8">
        <v>76210</v>
      </c>
      <c r="H271" t="s">
        <v>4318</v>
      </c>
    </row>
    <row r="272" spans="1:8" x14ac:dyDescent="0.2">
      <c r="A272" s="2" t="s">
        <v>1501</v>
      </c>
      <c r="B272" s="2" t="s">
        <v>1502</v>
      </c>
      <c r="C272" s="2"/>
      <c r="D272" s="2"/>
      <c r="E272" s="2" t="s">
        <v>437</v>
      </c>
      <c r="F272" s="2" t="s">
        <v>5196</v>
      </c>
      <c r="G272" s="8" t="s">
        <v>438</v>
      </c>
      <c r="H272" t="s">
        <v>4317</v>
      </c>
    </row>
    <row r="273" spans="1:8" x14ac:dyDescent="0.2">
      <c r="A273" s="2" t="s">
        <v>1504</v>
      </c>
      <c r="B273" s="2" t="s">
        <v>1505</v>
      </c>
      <c r="C273" s="2" t="s">
        <v>1506</v>
      </c>
      <c r="D273" s="2" t="s">
        <v>4516</v>
      </c>
      <c r="E273" s="2" t="s">
        <v>331</v>
      </c>
      <c r="F273" s="2" t="s">
        <v>18</v>
      </c>
      <c r="G273" s="8">
        <v>27635</v>
      </c>
      <c r="H273" t="s">
        <v>4317</v>
      </c>
    </row>
    <row r="274" spans="1:8" x14ac:dyDescent="0.2">
      <c r="A274" s="2" t="s">
        <v>1508</v>
      </c>
      <c r="B274" s="2" t="s">
        <v>1509</v>
      </c>
      <c r="C274" s="2" t="s">
        <v>1510</v>
      </c>
      <c r="D274" s="2" t="s">
        <v>5046</v>
      </c>
      <c r="E274" s="2" t="s">
        <v>1511</v>
      </c>
      <c r="F274" s="2" t="s">
        <v>5197</v>
      </c>
      <c r="G274" s="8" t="s">
        <v>450</v>
      </c>
      <c r="H274" t="s">
        <v>4317</v>
      </c>
    </row>
    <row r="275" spans="1:8" x14ac:dyDescent="0.2">
      <c r="A275" s="2" t="s">
        <v>1513</v>
      </c>
      <c r="B275" s="2" t="s">
        <v>1514</v>
      </c>
      <c r="C275" s="2" t="s">
        <v>1515</v>
      </c>
      <c r="D275" s="2" t="s">
        <v>4517</v>
      </c>
      <c r="E275" s="2" t="s">
        <v>55</v>
      </c>
      <c r="F275" s="2" t="s">
        <v>18</v>
      </c>
      <c r="G275" s="8">
        <v>10105</v>
      </c>
      <c r="H275" t="s">
        <v>4318</v>
      </c>
    </row>
    <row r="276" spans="1:8" x14ac:dyDescent="0.2">
      <c r="A276" s="2" t="s">
        <v>1517</v>
      </c>
      <c r="B276" s="2" t="s">
        <v>1518</v>
      </c>
      <c r="C276" s="2" t="s">
        <v>1519</v>
      </c>
      <c r="D276" s="2" t="s">
        <v>4518</v>
      </c>
      <c r="E276" s="2" t="s">
        <v>163</v>
      </c>
      <c r="F276" s="2" t="s">
        <v>5196</v>
      </c>
      <c r="G276" s="8">
        <v>6905</v>
      </c>
      <c r="H276" t="s">
        <v>4318</v>
      </c>
    </row>
    <row r="277" spans="1:8" x14ac:dyDescent="0.2">
      <c r="A277" s="2" t="s">
        <v>1521</v>
      </c>
      <c r="B277" s="2" t="s">
        <v>1522</v>
      </c>
      <c r="C277" s="2" t="s">
        <v>1523</v>
      </c>
      <c r="D277" s="2" t="s">
        <v>4519</v>
      </c>
      <c r="E277" s="2" t="s">
        <v>258</v>
      </c>
      <c r="F277" s="2" t="s">
        <v>18</v>
      </c>
      <c r="G277" s="8">
        <v>43666</v>
      </c>
      <c r="H277" t="s">
        <v>4318</v>
      </c>
    </row>
    <row r="278" spans="1:8" x14ac:dyDescent="0.2">
      <c r="A278" s="2" t="s">
        <v>1525</v>
      </c>
      <c r="B278" s="2" t="s">
        <v>1526</v>
      </c>
      <c r="C278" s="2" t="s">
        <v>1527</v>
      </c>
      <c r="D278" s="2" t="s">
        <v>5047</v>
      </c>
      <c r="E278" s="2" t="s">
        <v>321</v>
      </c>
      <c r="F278" s="2" t="s">
        <v>5196</v>
      </c>
      <c r="G278" s="8" t="s">
        <v>322</v>
      </c>
      <c r="H278" t="s">
        <v>4317</v>
      </c>
    </row>
    <row r="279" spans="1:8" x14ac:dyDescent="0.2">
      <c r="A279" s="2" t="s">
        <v>1529</v>
      </c>
      <c r="B279" s="2" t="s">
        <v>1530</v>
      </c>
      <c r="C279" s="2" t="s">
        <v>1531</v>
      </c>
      <c r="D279" s="2" t="s">
        <v>4520</v>
      </c>
      <c r="E279" s="2" t="s">
        <v>58</v>
      </c>
      <c r="F279" s="2" t="s">
        <v>18</v>
      </c>
      <c r="G279" s="8">
        <v>65211</v>
      </c>
      <c r="H279" t="s">
        <v>4318</v>
      </c>
    </row>
    <row r="280" spans="1:8" x14ac:dyDescent="0.2">
      <c r="A280" s="2" t="s">
        <v>1533</v>
      </c>
      <c r="B280" s="2" t="s">
        <v>1534</v>
      </c>
      <c r="C280" s="2" t="s">
        <v>1535</v>
      </c>
      <c r="D280" s="2" t="s">
        <v>4521</v>
      </c>
      <c r="E280" s="2" t="s">
        <v>64</v>
      </c>
      <c r="F280" s="2" t="s">
        <v>5197</v>
      </c>
      <c r="G280" s="8">
        <v>46852</v>
      </c>
      <c r="H280" t="s">
        <v>4317</v>
      </c>
    </row>
    <row r="281" spans="1:8" x14ac:dyDescent="0.2">
      <c r="A281" s="2" t="s">
        <v>1537</v>
      </c>
      <c r="B281" s="2" t="s">
        <v>1538</v>
      </c>
      <c r="C281" s="2" t="s">
        <v>1539</v>
      </c>
      <c r="D281" s="2" t="s">
        <v>4522</v>
      </c>
      <c r="E281" s="2" t="s">
        <v>102</v>
      </c>
      <c r="F281" s="2" t="s">
        <v>5196</v>
      </c>
      <c r="G281" s="8">
        <v>63143</v>
      </c>
      <c r="H281" t="s">
        <v>4317</v>
      </c>
    </row>
    <row r="282" spans="1:8" x14ac:dyDescent="0.2">
      <c r="A282" s="2" t="s">
        <v>1541</v>
      </c>
      <c r="B282" s="2" t="s">
        <v>1542</v>
      </c>
      <c r="C282" s="2"/>
      <c r="D282" s="2" t="s">
        <v>4523</v>
      </c>
      <c r="E282" s="2" t="s">
        <v>187</v>
      </c>
      <c r="F282" s="2" t="s">
        <v>5197</v>
      </c>
      <c r="G282" s="8">
        <v>97211</v>
      </c>
      <c r="H282" t="s">
        <v>4317</v>
      </c>
    </row>
    <row r="283" spans="1:8" x14ac:dyDescent="0.2">
      <c r="A283" s="2" t="s">
        <v>1544</v>
      </c>
      <c r="B283" s="2" t="s">
        <v>1545</v>
      </c>
      <c r="C283" s="2" t="s">
        <v>1546</v>
      </c>
      <c r="D283" s="2" t="s">
        <v>4524</v>
      </c>
      <c r="E283" s="2" t="s">
        <v>110</v>
      </c>
      <c r="F283" s="2" t="s">
        <v>18</v>
      </c>
      <c r="G283" s="8">
        <v>80305</v>
      </c>
      <c r="H283" t="s">
        <v>4317</v>
      </c>
    </row>
    <row r="284" spans="1:8" x14ac:dyDescent="0.2">
      <c r="A284" s="2" t="s">
        <v>1548</v>
      </c>
      <c r="B284" s="2" t="s">
        <v>1549</v>
      </c>
      <c r="C284" s="2" t="s">
        <v>1550</v>
      </c>
      <c r="D284" s="2" t="s">
        <v>5151</v>
      </c>
      <c r="E284" s="2" t="s">
        <v>218</v>
      </c>
      <c r="F284" s="2" t="s">
        <v>5197</v>
      </c>
      <c r="G284" s="8" t="s">
        <v>332</v>
      </c>
      <c r="H284" t="s">
        <v>4318</v>
      </c>
    </row>
    <row r="285" spans="1:8" x14ac:dyDescent="0.2">
      <c r="A285" s="2" t="s">
        <v>1552</v>
      </c>
      <c r="B285" s="2" t="s">
        <v>1553</v>
      </c>
      <c r="C285" s="2" t="s">
        <v>1554</v>
      </c>
      <c r="D285" s="2" t="s">
        <v>5152</v>
      </c>
      <c r="E285" s="2" t="s">
        <v>174</v>
      </c>
      <c r="F285" s="2" t="s">
        <v>5197</v>
      </c>
      <c r="G285" s="8" t="s">
        <v>175</v>
      </c>
      <c r="H285" t="s">
        <v>4317</v>
      </c>
    </row>
    <row r="286" spans="1:8" x14ac:dyDescent="0.2">
      <c r="A286" s="2" t="s">
        <v>1556</v>
      </c>
      <c r="B286" s="2" t="s">
        <v>1557</v>
      </c>
      <c r="C286" s="2"/>
      <c r="D286" s="2" t="s">
        <v>4525</v>
      </c>
      <c r="E286" s="2" t="s">
        <v>42</v>
      </c>
      <c r="F286" s="2" t="s">
        <v>18</v>
      </c>
      <c r="G286" s="8">
        <v>40298</v>
      </c>
      <c r="H286" t="s">
        <v>4318</v>
      </c>
    </row>
    <row r="287" spans="1:8" x14ac:dyDescent="0.2">
      <c r="A287" s="2" t="s">
        <v>1559</v>
      </c>
      <c r="B287" s="2" t="s">
        <v>1560</v>
      </c>
      <c r="C287" s="2"/>
      <c r="D287" s="2" t="s">
        <v>4526</v>
      </c>
      <c r="E287" s="2" t="s">
        <v>118</v>
      </c>
      <c r="F287" s="2" t="s">
        <v>5197</v>
      </c>
      <c r="G287" s="8">
        <v>14276</v>
      </c>
      <c r="H287" t="s">
        <v>4318</v>
      </c>
    </row>
    <row r="288" spans="1:8" x14ac:dyDescent="0.2">
      <c r="A288" s="2" t="s">
        <v>1562</v>
      </c>
      <c r="B288" s="2" t="s">
        <v>1563</v>
      </c>
      <c r="C288" s="2" t="s">
        <v>1564</v>
      </c>
      <c r="D288" s="2"/>
      <c r="E288" s="2" t="s">
        <v>300</v>
      </c>
      <c r="F288" s="2" t="s">
        <v>18</v>
      </c>
      <c r="G288" s="8">
        <v>44710</v>
      </c>
      <c r="H288" t="s">
        <v>4317</v>
      </c>
    </row>
    <row r="289" spans="1:8" x14ac:dyDescent="0.2">
      <c r="A289" s="2" t="s">
        <v>1566</v>
      </c>
      <c r="B289" s="2" t="s">
        <v>1567</v>
      </c>
      <c r="C289" s="2" t="s">
        <v>1568</v>
      </c>
      <c r="D289" s="2" t="s">
        <v>4527</v>
      </c>
      <c r="E289" s="2" t="s">
        <v>239</v>
      </c>
      <c r="F289" s="2" t="s">
        <v>5197</v>
      </c>
      <c r="G289" s="8">
        <v>2114</v>
      </c>
      <c r="H289" t="s">
        <v>4318</v>
      </c>
    </row>
    <row r="290" spans="1:8" x14ac:dyDescent="0.2">
      <c r="A290" s="2" t="s">
        <v>1570</v>
      </c>
      <c r="B290" s="2" t="s">
        <v>1571</v>
      </c>
      <c r="C290" s="2"/>
      <c r="D290" s="2" t="s">
        <v>5048</v>
      </c>
      <c r="E290" s="2" t="s">
        <v>399</v>
      </c>
      <c r="F290" s="2" t="s">
        <v>5196</v>
      </c>
      <c r="G290" s="8" t="s">
        <v>400</v>
      </c>
      <c r="H290" t="s">
        <v>4317</v>
      </c>
    </row>
    <row r="291" spans="1:8" x14ac:dyDescent="0.2">
      <c r="A291" s="2" t="s">
        <v>1573</v>
      </c>
      <c r="B291" s="2" t="s">
        <v>1574</v>
      </c>
      <c r="C291" s="2"/>
      <c r="D291" s="2"/>
      <c r="E291" s="2" t="s">
        <v>220</v>
      </c>
      <c r="F291" s="2" t="s">
        <v>5197</v>
      </c>
      <c r="G291" s="8">
        <v>24515</v>
      </c>
      <c r="H291" t="s">
        <v>4317</v>
      </c>
    </row>
    <row r="292" spans="1:8" x14ac:dyDescent="0.2">
      <c r="A292" s="2" t="s">
        <v>1576</v>
      </c>
      <c r="B292" s="2" t="s">
        <v>1577</v>
      </c>
      <c r="C292" s="2" t="s">
        <v>1578</v>
      </c>
      <c r="D292" s="2" t="s">
        <v>4528</v>
      </c>
      <c r="E292" s="2" t="s">
        <v>26</v>
      </c>
      <c r="F292" s="2" t="s">
        <v>5197</v>
      </c>
      <c r="G292" s="8">
        <v>90071</v>
      </c>
      <c r="H292" t="s">
        <v>4318</v>
      </c>
    </row>
    <row r="293" spans="1:8" x14ac:dyDescent="0.2">
      <c r="A293" s="2" t="s">
        <v>1580</v>
      </c>
      <c r="B293" s="2" t="s">
        <v>1581</v>
      </c>
      <c r="C293" s="2"/>
      <c r="D293" s="2"/>
      <c r="E293" s="2" t="s">
        <v>443</v>
      </c>
      <c r="F293" s="2" t="s">
        <v>5196</v>
      </c>
      <c r="G293" s="8" t="s">
        <v>406</v>
      </c>
      <c r="H293" t="s">
        <v>4318</v>
      </c>
    </row>
    <row r="294" spans="1:8" x14ac:dyDescent="0.2">
      <c r="A294" s="2" t="s">
        <v>1583</v>
      </c>
      <c r="B294" s="2" t="s">
        <v>1584</v>
      </c>
      <c r="C294" s="2" t="s">
        <v>1585</v>
      </c>
      <c r="D294" s="2"/>
      <c r="E294" s="2" t="s">
        <v>142</v>
      </c>
      <c r="F294" s="2" t="s">
        <v>5197</v>
      </c>
      <c r="G294" s="8">
        <v>35236</v>
      </c>
      <c r="H294" t="s">
        <v>4318</v>
      </c>
    </row>
    <row r="295" spans="1:8" x14ac:dyDescent="0.2">
      <c r="A295" s="2" t="s">
        <v>1587</v>
      </c>
      <c r="B295" s="2" t="s">
        <v>1588</v>
      </c>
      <c r="C295" s="2" t="s">
        <v>1589</v>
      </c>
      <c r="D295" s="2" t="s">
        <v>4529</v>
      </c>
      <c r="E295" s="2" t="s">
        <v>162</v>
      </c>
      <c r="F295" s="2" t="s">
        <v>18</v>
      </c>
      <c r="G295" s="8">
        <v>22309</v>
      </c>
      <c r="H295" t="s">
        <v>4318</v>
      </c>
    </row>
    <row r="296" spans="1:8" x14ac:dyDescent="0.2">
      <c r="A296" s="2" t="s">
        <v>1591</v>
      </c>
      <c r="B296" s="2" t="s">
        <v>1592</v>
      </c>
      <c r="C296" s="2"/>
      <c r="D296" s="2" t="s">
        <v>4530</v>
      </c>
      <c r="E296" s="2" t="s">
        <v>168</v>
      </c>
      <c r="F296" s="2" t="s">
        <v>5197</v>
      </c>
      <c r="G296" s="8">
        <v>6816</v>
      </c>
      <c r="H296" t="s">
        <v>4318</v>
      </c>
    </row>
    <row r="297" spans="1:8" x14ac:dyDescent="0.2">
      <c r="A297" s="2" t="s">
        <v>1594</v>
      </c>
      <c r="B297" s="2" t="s">
        <v>1595</v>
      </c>
      <c r="C297" s="2"/>
      <c r="D297" s="2"/>
      <c r="E297" s="2" t="s">
        <v>196</v>
      </c>
      <c r="F297" s="2" t="s">
        <v>5196</v>
      </c>
      <c r="G297" s="8">
        <v>12205</v>
      </c>
      <c r="H297" t="s">
        <v>4318</v>
      </c>
    </row>
    <row r="298" spans="1:8" x14ac:dyDescent="0.2">
      <c r="A298" s="2" t="s">
        <v>1597</v>
      </c>
      <c r="B298" s="2" t="s">
        <v>1598</v>
      </c>
      <c r="C298" s="2" t="s">
        <v>1599</v>
      </c>
      <c r="D298" s="2" t="s">
        <v>4531</v>
      </c>
      <c r="E298" s="2" t="s">
        <v>265</v>
      </c>
      <c r="F298" s="2" t="s">
        <v>18</v>
      </c>
      <c r="G298" s="8">
        <v>34108</v>
      </c>
      <c r="H298" t="s">
        <v>4317</v>
      </c>
    </row>
    <row r="299" spans="1:8" x14ac:dyDescent="0.2">
      <c r="A299" s="2" t="s">
        <v>1601</v>
      </c>
      <c r="B299" s="2" t="s">
        <v>1602</v>
      </c>
      <c r="C299" s="2" t="s">
        <v>1603</v>
      </c>
      <c r="D299" s="2" t="s">
        <v>4532</v>
      </c>
      <c r="E299" s="2" t="s">
        <v>193</v>
      </c>
      <c r="F299" s="2" t="s">
        <v>5197</v>
      </c>
      <c r="G299" s="8">
        <v>33141</v>
      </c>
      <c r="H299" t="s">
        <v>4317</v>
      </c>
    </row>
    <row r="300" spans="1:8" x14ac:dyDescent="0.2">
      <c r="A300" s="2" t="s">
        <v>1605</v>
      </c>
      <c r="B300" s="2" t="s">
        <v>1606</v>
      </c>
      <c r="C300" s="2" t="s">
        <v>1607</v>
      </c>
      <c r="D300" s="2" t="s">
        <v>4533</v>
      </c>
      <c r="E300" s="2" t="s">
        <v>82</v>
      </c>
      <c r="F300" s="2" t="s">
        <v>18</v>
      </c>
      <c r="G300" s="8">
        <v>30358</v>
      </c>
      <c r="H300" t="s">
        <v>4317</v>
      </c>
    </row>
    <row r="301" spans="1:8" x14ac:dyDescent="0.2">
      <c r="A301" s="2" t="s">
        <v>1609</v>
      </c>
      <c r="B301" s="2" t="s">
        <v>1610</v>
      </c>
      <c r="C301" s="2" t="s">
        <v>1611</v>
      </c>
      <c r="D301" s="2" t="s">
        <v>4534</v>
      </c>
      <c r="E301" s="2" t="s">
        <v>226</v>
      </c>
      <c r="F301" s="2" t="s">
        <v>5196</v>
      </c>
      <c r="G301" s="8">
        <v>78405</v>
      </c>
      <c r="H301" t="s">
        <v>4317</v>
      </c>
    </row>
    <row r="302" spans="1:8" x14ac:dyDescent="0.2">
      <c r="A302" s="2" t="s">
        <v>1613</v>
      </c>
      <c r="B302" s="2" t="s">
        <v>1614</v>
      </c>
      <c r="C302" s="2" t="s">
        <v>1615</v>
      </c>
      <c r="D302" s="2" t="s">
        <v>4535</v>
      </c>
      <c r="E302" s="2" t="s">
        <v>71</v>
      </c>
      <c r="F302" s="2" t="s">
        <v>18</v>
      </c>
      <c r="G302" s="8">
        <v>96835</v>
      </c>
      <c r="H302" t="s">
        <v>4317</v>
      </c>
    </row>
    <row r="303" spans="1:8" x14ac:dyDescent="0.2">
      <c r="A303" s="2" t="s">
        <v>1617</v>
      </c>
      <c r="B303" s="2" t="s">
        <v>1618</v>
      </c>
      <c r="C303" s="2" t="s">
        <v>1619</v>
      </c>
      <c r="D303" s="2" t="s">
        <v>4536</v>
      </c>
      <c r="E303" s="2" t="s">
        <v>121</v>
      </c>
      <c r="F303" s="2" t="s">
        <v>5196</v>
      </c>
      <c r="G303" s="8">
        <v>78737</v>
      </c>
      <c r="H303" t="s">
        <v>4317</v>
      </c>
    </row>
    <row r="304" spans="1:8" x14ac:dyDescent="0.2">
      <c r="A304" s="2" t="s">
        <v>1621</v>
      </c>
      <c r="B304" s="2" t="s">
        <v>1622</v>
      </c>
      <c r="C304" s="2" t="s">
        <v>1623</v>
      </c>
      <c r="D304" s="2" t="s">
        <v>4537</v>
      </c>
      <c r="E304" s="2" t="s">
        <v>19</v>
      </c>
      <c r="F304" s="2" t="s">
        <v>18</v>
      </c>
      <c r="G304" s="8">
        <v>21290</v>
      </c>
      <c r="H304" t="s">
        <v>4318</v>
      </c>
    </row>
    <row r="305" spans="1:8" x14ac:dyDescent="0.2">
      <c r="A305" s="2" t="s">
        <v>1625</v>
      </c>
      <c r="B305" s="2" t="s">
        <v>1626</v>
      </c>
      <c r="C305" s="2" t="s">
        <v>1627</v>
      </c>
      <c r="D305" s="2"/>
      <c r="E305" s="2" t="s">
        <v>41</v>
      </c>
      <c r="F305" s="2" t="s">
        <v>18</v>
      </c>
      <c r="G305" s="8">
        <v>40596</v>
      </c>
      <c r="H305" t="s">
        <v>4317</v>
      </c>
    </row>
    <row r="306" spans="1:8" x14ac:dyDescent="0.2">
      <c r="A306" s="2" t="s">
        <v>1629</v>
      </c>
      <c r="B306" s="2" t="s">
        <v>1630</v>
      </c>
      <c r="C306" s="2" t="s">
        <v>1631</v>
      </c>
      <c r="D306" s="2"/>
      <c r="E306" s="2" t="s">
        <v>313</v>
      </c>
      <c r="F306" s="2" t="s">
        <v>5197</v>
      </c>
      <c r="G306" s="8">
        <v>60435</v>
      </c>
      <c r="H306" t="s">
        <v>4317</v>
      </c>
    </row>
    <row r="307" spans="1:8" x14ac:dyDescent="0.2">
      <c r="A307" s="2" t="s">
        <v>1633</v>
      </c>
      <c r="B307" s="2" t="s">
        <v>1634</v>
      </c>
      <c r="C307" s="2" t="s">
        <v>1635</v>
      </c>
      <c r="D307" s="2" t="s">
        <v>5153</v>
      </c>
      <c r="E307" s="2" t="s">
        <v>271</v>
      </c>
      <c r="F307" s="2" t="s">
        <v>5197</v>
      </c>
      <c r="G307" s="8" t="s">
        <v>272</v>
      </c>
      <c r="H307" t="s">
        <v>4318</v>
      </c>
    </row>
    <row r="308" spans="1:8" x14ac:dyDescent="0.2">
      <c r="A308" s="2" t="s">
        <v>1637</v>
      </c>
      <c r="B308" s="2" t="s">
        <v>1638</v>
      </c>
      <c r="C308" s="2" t="s">
        <v>1639</v>
      </c>
      <c r="D308" s="2" t="s">
        <v>4538</v>
      </c>
      <c r="E308" s="2" t="s">
        <v>234</v>
      </c>
      <c r="F308" s="2" t="s">
        <v>18</v>
      </c>
      <c r="G308" s="8">
        <v>68505</v>
      </c>
      <c r="H308" t="s">
        <v>4318</v>
      </c>
    </row>
    <row r="309" spans="1:8" x14ac:dyDescent="0.2">
      <c r="A309" s="2" t="s">
        <v>1641</v>
      </c>
      <c r="B309" s="2" t="s">
        <v>1642</v>
      </c>
      <c r="C309" s="2" t="s">
        <v>1643</v>
      </c>
      <c r="D309" s="2" t="s">
        <v>4539</v>
      </c>
      <c r="E309" s="2" t="s">
        <v>49</v>
      </c>
      <c r="F309" s="2" t="s">
        <v>18</v>
      </c>
      <c r="G309" s="8">
        <v>45254</v>
      </c>
      <c r="H309" t="s">
        <v>4317</v>
      </c>
    </row>
    <row r="310" spans="1:8" x14ac:dyDescent="0.2">
      <c r="A310" s="2" t="s">
        <v>1645</v>
      </c>
      <c r="B310" s="2" t="s">
        <v>1646</v>
      </c>
      <c r="C310" s="2" t="s">
        <v>1647</v>
      </c>
      <c r="D310" s="2"/>
      <c r="E310" s="2" t="s">
        <v>174</v>
      </c>
      <c r="F310" s="2" t="s">
        <v>5197</v>
      </c>
      <c r="G310" s="8" t="s">
        <v>175</v>
      </c>
      <c r="H310" t="s">
        <v>4318</v>
      </c>
    </row>
    <row r="311" spans="1:8" x14ac:dyDescent="0.2">
      <c r="A311" s="2" t="s">
        <v>1649</v>
      </c>
      <c r="B311" s="2" t="s">
        <v>1650</v>
      </c>
      <c r="C311" s="2" t="s">
        <v>1651</v>
      </c>
      <c r="D311" s="2" t="s">
        <v>4540</v>
      </c>
      <c r="E311" s="2" t="s">
        <v>375</v>
      </c>
      <c r="F311" s="2" t="s">
        <v>18</v>
      </c>
      <c r="G311" s="8">
        <v>6127</v>
      </c>
      <c r="H311" t="s">
        <v>4317</v>
      </c>
    </row>
    <row r="312" spans="1:8" x14ac:dyDescent="0.2">
      <c r="A312" s="2" t="s">
        <v>1653</v>
      </c>
      <c r="B312" s="2" t="s">
        <v>1654</v>
      </c>
      <c r="C312" s="2" t="s">
        <v>1655</v>
      </c>
      <c r="D312" s="2" t="s">
        <v>5049</v>
      </c>
      <c r="E312" s="2" t="s">
        <v>323</v>
      </c>
      <c r="F312" s="2" t="s">
        <v>5196</v>
      </c>
      <c r="G312" s="8" t="s">
        <v>317</v>
      </c>
      <c r="H312" t="s">
        <v>4318</v>
      </c>
    </row>
    <row r="313" spans="1:8" x14ac:dyDescent="0.2">
      <c r="A313" s="2" t="s">
        <v>1657</v>
      </c>
      <c r="B313" s="2" t="s">
        <v>1658</v>
      </c>
      <c r="C313" s="2" t="s">
        <v>1659</v>
      </c>
      <c r="D313" s="2" t="s">
        <v>4541</v>
      </c>
      <c r="E313" s="2" t="s">
        <v>33</v>
      </c>
      <c r="F313" s="2" t="s">
        <v>18</v>
      </c>
      <c r="G313" s="8">
        <v>28299</v>
      </c>
      <c r="H313" t="s">
        <v>4317</v>
      </c>
    </row>
    <row r="314" spans="1:8" x14ac:dyDescent="0.2">
      <c r="A314" s="2" t="s">
        <v>1661</v>
      </c>
      <c r="B314" s="2" t="s">
        <v>1662</v>
      </c>
      <c r="C314" s="2" t="s">
        <v>1663</v>
      </c>
      <c r="D314" s="2" t="s">
        <v>4542</v>
      </c>
      <c r="E314" s="2" t="s">
        <v>162</v>
      </c>
      <c r="F314" s="2" t="s">
        <v>18</v>
      </c>
      <c r="G314" s="8">
        <v>71307</v>
      </c>
      <c r="H314" t="s">
        <v>4317</v>
      </c>
    </row>
    <row r="315" spans="1:8" x14ac:dyDescent="0.2">
      <c r="A315" s="2" t="s">
        <v>1665</v>
      </c>
      <c r="B315" s="2" t="s">
        <v>1666</v>
      </c>
      <c r="C315" s="2" t="s">
        <v>1667</v>
      </c>
      <c r="D315" s="2" t="s">
        <v>5154</v>
      </c>
      <c r="E315" s="2" t="s">
        <v>361</v>
      </c>
      <c r="F315" s="2" t="s">
        <v>5197</v>
      </c>
      <c r="G315" s="8" t="s">
        <v>362</v>
      </c>
      <c r="H315" t="s">
        <v>4317</v>
      </c>
    </row>
    <row r="316" spans="1:8" x14ac:dyDescent="0.2">
      <c r="A316" s="2" t="s">
        <v>1669</v>
      </c>
      <c r="B316" s="2" t="s">
        <v>1670</v>
      </c>
      <c r="C316" s="2"/>
      <c r="D316" s="2" t="s">
        <v>4543</v>
      </c>
      <c r="E316" s="2" t="s">
        <v>105</v>
      </c>
      <c r="F316" s="2" t="s">
        <v>18</v>
      </c>
      <c r="G316" s="8">
        <v>89115</v>
      </c>
      <c r="H316" t="s">
        <v>4318</v>
      </c>
    </row>
    <row r="317" spans="1:8" x14ac:dyDescent="0.2">
      <c r="A317" s="2" t="s">
        <v>1672</v>
      </c>
      <c r="B317" s="2" t="s">
        <v>1673</v>
      </c>
      <c r="C317" s="2" t="s">
        <v>1674</v>
      </c>
      <c r="D317" s="2" t="s">
        <v>4544</v>
      </c>
      <c r="E317" s="2" t="s">
        <v>167</v>
      </c>
      <c r="F317" s="2" t="s">
        <v>5197</v>
      </c>
      <c r="G317" s="8">
        <v>50369</v>
      </c>
      <c r="H317" t="s">
        <v>4317</v>
      </c>
    </row>
    <row r="318" spans="1:8" x14ac:dyDescent="0.2">
      <c r="A318" s="2" t="s">
        <v>1676</v>
      </c>
      <c r="B318" s="2" t="s">
        <v>1677</v>
      </c>
      <c r="C318" s="2" t="s">
        <v>1678</v>
      </c>
      <c r="D318" s="2" t="s">
        <v>5050</v>
      </c>
      <c r="E318" s="2" t="s">
        <v>1013</v>
      </c>
      <c r="F318" s="2" t="s">
        <v>5196</v>
      </c>
      <c r="G318" s="8" t="s">
        <v>440</v>
      </c>
      <c r="H318" t="s">
        <v>4318</v>
      </c>
    </row>
    <row r="319" spans="1:8" x14ac:dyDescent="0.2">
      <c r="A319" s="2" t="s">
        <v>1680</v>
      </c>
      <c r="B319" s="2" t="s">
        <v>1681</v>
      </c>
      <c r="C319" s="2" t="s">
        <v>1682</v>
      </c>
      <c r="D319" s="2" t="s">
        <v>4545</v>
      </c>
      <c r="E319" s="2" t="s">
        <v>73</v>
      </c>
      <c r="F319" s="2" t="s">
        <v>18</v>
      </c>
      <c r="G319" s="8">
        <v>44315</v>
      </c>
      <c r="H319" t="s">
        <v>4318</v>
      </c>
    </row>
    <row r="320" spans="1:8" x14ac:dyDescent="0.2">
      <c r="A320" s="2" t="s">
        <v>1684</v>
      </c>
      <c r="B320" s="2" t="s">
        <v>1685</v>
      </c>
      <c r="C320" s="2" t="s">
        <v>1686</v>
      </c>
      <c r="D320" s="2" t="s">
        <v>4546</v>
      </c>
      <c r="E320" s="2" t="s">
        <v>27</v>
      </c>
      <c r="F320" s="2" t="s">
        <v>18</v>
      </c>
      <c r="G320" s="8">
        <v>33405</v>
      </c>
      <c r="H320" t="s">
        <v>4317</v>
      </c>
    </row>
    <row r="321" spans="1:8" x14ac:dyDescent="0.2">
      <c r="A321" s="2" t="s">
        <v>1688</v>
      </c>
      <c r="B321" s="2" t="s">
        <v>1689</v>
      </c>
      <c r="C321" s="2" t="s">
        <v>1690</v>
      </c>
      <c r="D321" s="2"/>
      <c r="E321" s="2" t="s">
        <v>28</v>
      </c>
      <c r="F321" s="2" t="s">
        <v>5196</v>
      </c>
      <c r="G321" s="8">
        <v>93715</v>
      </c>
      <c r="H321" t="s">
        <v>4317</v>
      </c>
    </row>
    <row r="322" spans="1:8" x14ac:dyDescent="0.2">
      <c r="A322" s="2" t="s">
        <v>1691</v>
      </c>
      <c r="B322" s="2" t="s">
        <v>1692</v>
      </c>
      <c r="C322" s="2" t="s">
        <v>1693</v>
      </c>
      <c r="D322" s="2" t="s">
        <v>4547</v>
      </c>
      <c r="E322" s="2" t="s">
        <v>211</v>
      </c>
      <c r="F322" s="2" t="s">
        <v>18</v>
      </c>
      <c r="G322" s="8">
        <v>52245</v>
      </c>
      <c r="H322" t="s">
        <v>4317</v>
      </c>
    </row>
    <row r="323" spans="1:8" x14ac:dyDescent="0.2">
      <c r="A323" s="2" t="s">
        <v>1695</v>
      </c>
      <c r="B323" s="2" t="s">
        <v>1696</v>
      </c>
      <c r="C323" s="2" t="s">
        <v>1697</v>
      </c>
      <c r="D323" s="2" t="s">
        <v>5051</v>
      </c>
      <c r="E323" s="2" t="s">
        <v>386</v>
      </c>
      <c r="F323" s="2" t="s">
        <v>5197</v>
      </c>
      <c r="G323" s="8" t="s">
        <v>344</v>
      </c>
      <c r="H323" t="s">
        <v>4317</v>
      </c>
    </row>
    <row r="324" spans="1:8" x14ac:dyDescent="0.2">
      <c r="A324" s="2" t="s">
        <v>1699</v>
      </c>
      <c r="B324" s="2" t="s">
        <v>1700</v>
      </c>
      <c r="C324" s="2" t="s">
        <v>1701</v>
      </c>
      <c r="D324" s="2" t="s">
        <v>5052</v>
      </c>
      <c r="E324" s="2" t="s">
        <v>451</v>
      </c>
      <c r="F324" s="2" t="s">
        <v>5196</v>
      </c>
      <c r="G324" s="8" t="s">
        <v>344</v>
      </c>
      <c r="H324" t="s">
        <v>4318</v>
      </c>
    </row>
    <row r="325" spans="1:8" x14ac:dyDescent="0.2">
      <c r="A325" s="2" t="s">
        <v>1703</v>
      </c>
      <c r="B325" s="2" t="s">
        <v>1704</v>
      </c>
      <c r="C325" s="2" t="s">
        <v>1705</v>
      </c>
      <c r="D325" s="2" t="s">
        <v>4548</v>
      </c>
      <c r="E325" s="2" t="s">
        <v>47</v>
      </c>
      <c r="F325" s="2" t="s">
        <v>18</v>
      </c>
      <c r="G325" s="8">
        <v>37924</v>
      </c>
      <c r="H325" t="s">
        <v>4317</v>
      </c>
    </row>
    <row r="326" spans="1:8" x14ac:dyDescent="0.2">
      <c r="A326" s="2" t="s">
        <v>1707</v>
      </c>
      <c r="B326" s="2" t="s">
        <v>1708</v>
      </c>
      <c r="C326" s="2"/>
      <c r="D326" s="2" t="s">
        <v>4549</v>
      </c>
      <c r="E326" s="2" t="s">
        <v>65</v>
      </c>
      <c r="F326" s="2" t="s">
        <v>5196</v>
      </c>
      <c r="G326" s="8">
        <v>66276</v>
      </c>
      <c r="H326" t="s">
        <v>4318</v>
      </c>
    </row>
    <row r="327" spans="1:8" x14ac:dyDescent="0.2">
      <c r="A327" s="2" t="s">
        <v>1710</v>
      </c>
      <c r="B327" s="2" t="s">
        <v>1711</v>
      </c>
      <c r="C327" s="2" t="s">
        <v>1712</v>
      </c>
      <c r="D327" s="2" t="s">
        <v>4550</v>
      </c>
      <c r="E327" s="2" t="s">
        <v>148</v>
      </c>
      <c r="F327" s="2" t="s">
        <v>5197</v>
      </c>
      <c r="G327" s="8">
        <v>94132</v>
      </c>
      <c r="H327" t="s">
        <v>4317</v>
      </c>
    </row>
    <row r="328" spans="1:8" x14ac:dyDescent="0.2">
      <c r="A328" s="2" t="s">
        <v>1714</v>
      </c>
      <c r="B328" s="2" t="s">
        <v>1715</v>
      </c>
      <c r="C328" s="2"/>
      <c r="D328" s="2" t="s">
        <v>4551</v>
      </c>
      <c r="E328" s="2" t="s">
        <v>142</v>
      </c>
      <c r="F328" s="2" t="s">
        <v>18</v>
      </c>
      <c r="G328" s="8">
        <v>35244</v>
      </c>
      <c r="H328" t="s">
        <v>4318</v>
      </c>
    </row>
    <row r="329" spans="1:8" x14ac:dyDescent="0.2">
      <c r="A329" s="2" t="s">
        <v>1717</v>
      </c>
      <c r="B329" s="2" t="s">
        <v>1718</v>
      </c>
      <c r="C329" s="2" t="s">
        <v>1719</v>
      </c>
      <c r="D329" s="2" t="s">
        <v>4552</v>
      </c>
      <c r="E329" s="2" t="s">
        <v>137</v>
      </c>
      <c r="F329" s="2" t="s">
        <v>18</v>
      </c>
      <c r="G329" s="8">
        <v>11215</v>
      </c>
      <c r="H329" t="s">
        <v>4317</v>
      </c>
    </row>
    <row r="330" spans="1:8" x14ac:dyDescent="0.2">
      <c r="A330" s="2" t="s">
        <v>1721</v>
      </c>
      <c r="B330" s="2" t="s">
        <v>1722</v>
      </c>
      <c r="C330" s="2"/>
      <c r="D330" s="2" t="s">
        <v>4553</v>
      </c>
      <c r="E330" s="2" t="s">
        <v>48</v>
      </c>
      <c r="F330" s="2" t="s">
        <v>5196</v>
      </c>
      <c r="G330" s="8">
        <v>79934</v>
      </c>
      <c r="H330" t="s">
        <v>4317</v>
      </c>
    </row>
    <row r="331" spans="1:8" x14ac:dyDescent="0.2">
      <c r="A331" s="2" t="s">
        <v>1724</v>
      </c>
      <c r="B331" s="2" t="s">
        <v>1725</v>
      </c>
      <c r="C331" s="2" t="s">
        <v>1726</v>
      </c>
      <c r="D331" s="2"/>
      <c r="E331" s="2" t="s">
        <v>129</v>
      </c>
      <c r="F331" s="2" t="s">
        <v>18</v>
      </c>
      <c r="G331" s="8">
        <v>94250</v>
      </c>
      <c r="H331" t="s">
        <v>4317</v>
      </c>
    </row>
    <row r="332" spans="1:8" x14ac:dyDescent="0.2">
      <c r="A332" s="2" t="s">
        <v>1728</v>
      </c>
      <c r="B332" s="2" t="s">
        <v>1729</v>
      </c>
      <c r="C332" s="2" t="s">
        <v>1730</v>
      </c>
      <c r="D332" s="2" t="s">
        <v>4554</v>
      </c>
      <c r="E332" s="2" t="s">
        <v>45</v>
      </c>
      <c r="F332" s="2" t="s">
        <v>5196</v>
      </c>
      <c r="G332" s="8">
        <v>20220</v>
      </c>
      <c r="H332" t="s">
        <v>4318</v>
      </c>
    </row>
    <row r="333" spans="1:8" x14ac:dyDescent="0.2">
      <c r="A333" s="2" t="s">
        <v>1732</v>
      </c>
      <c r="B333" s="2" t="s">
        <v>1733</v>
      </c>
      <c r="C333" s="2" t="s">
        <v>1734</v>
      </c>
      <c r="D333" s="2" t="s">
        <v>4555</v>
      </c>
      <c r="E333" s="2" t="s">
        <v>115</v>
      </c>
      <c r="F333" s="2" t="s">
        <v>18</v>
      </c>
      <c r="G333" s="8">
        <v>33436</v>
      </c>
      <c r="H333" t="s">
        <v>4317</v>
      </c>
    </row>
    <row r="334" spans="1:8" x14ac:dyDescent="0.2">
      <c r="A334" s="2" t="s">
        <v>1736</v>
      </c>
      <c r="B334" s="2" t="s">
        <v>1737</v>
      </c>
      <c r="C334" s="2" t="s">
        <v>1738</v>
      </c>
      <c r="D334" s="2" t="s">
        <v>4556</v>
      </c>
      <c r="E334" s="2" t="s">
        <v>26</v>
      </c>
      <c r="F334" s="2" t="s">
        <v>5197</v>
      </c>
      <c r="G334" s="8">
        <v>90094</v>
      </c>
      <c r="H334" t="s">
        <v>4317</v>
      </c>
    </row>
    <row r="335" spans="1:8" x14ac:dyDescent="0.2">
      <c r="A335" s="2" t="s">
        <v>1740</v>
      </c>
      <c r="B335" s="2" t="s">
        <v>1741</v>
      </c>
      <c r="C335" s="2" t="s">
        <v>1742</v>
      </c>
      <c r="D335" s="2" t="s">
        <v>4557</v>
      </c>
      <c r="E335" s="2" t="s">
        <v>19</v>
      </c>
      <c r="F335" s="2" t="s">
        <v>18</v>
      </c>
      <c r="G335" s="8">
        <v>21275</v>
      </c>
      <c r="H335" t="s">
        <v>4317</v>
      </c>
    </row>
    <row r="336" spans="1:8" x14ac:dyDescent="0.2">
      <c r="A336" s="2" t="s">
        <v>1744</v>
      </c>
      <c r="B336" s="2" t="s">
        <v>1745</v>
      </c>
      <c r="C336" s="2"/>
      <c r="D336" s="2"/>
      <c r="E336" s="2" t="s">
        <v>214</v>
      </c>
      <c r="F336" s="2" t="s">
        <v>5197</v>
      </c>
      <c r="G336" s="8">
        <v>84125</v>
      </c>
      <c r="H336" t="s">
        <v>4318</v>
      </c>
    </row>
    <row r="337" spans="1:8" x14ac:dyDescent="0.2">
      <c r="A337" s="2" t="s">
        <v>1747</v>
      </c>
      <c r="B337" s="2" t="s">
        <v>1748</v>
      </c>
      <c r="C337" s="2" t="s">
        <v>1749</v>
      </c>
      <c r="D337" s="2" t="s">
        <v>4558</v>
      </c>
      <c r="E337" s="2" t="s">
        <v>113</v>
      </c>
      <c r="F337" s="2" t="s">
        <v>5196</v>
      </c>
      <c r="G337" s="8">
        <v>75049</v>
      </c>
      <c r="H337" t="s">
        <v>4317</v>
      </c>
    </row>
    <row r="338" spans="1:8" x14ac:dyDescent="0.2">
      <c r="A338" s="2" t="s">
        <v>1751</v>
      </c>
      <c r="B338" s="2" t="s">
        <v>1752</v>
      </c>
      <c r="C338" s="2" t="s">
        <v>1753</v>
      </c>
      <c r="D338" s="2" t="s">
        <v>5155</v>
      </c>
      <c r="E338" s="2" t="s">
        <v>251</v>
      </c>
      <c r="F338" s="2" t="s">
        <v>5197</v>
      </c>
      <c r="G338" s="8" t="s">
        <v>252</v>
      </c>
      <c r="H338" t="s">
        <v>4318</v>
      </c>
    </row>
    <row r="339" spans="1:8" x14ac:dyDescent="0.2">
      <c r="A339" s="2" t="s">
        <v>1755</v>
      </c>
      <c r="B339" s="2" t="s">
        <v>1756</v>
      </c>
      <c r="C339" s="2"/>
      <c r="D339" s="2" t="s">
        <v>4559</v>
      </c>
      <c r="E339" s="2" t="s">
        <v>37</v>
      </c>
      <c r="F339" s="2" t="s">
        <v>18</v>
      </c>
      <c r="G339" s="8">
        <v>43240</v>
      </c>
      <c r="H339" t="s">
        <v>4318</v>
      </c>
    </row>
    <row r="340" spans="1:8" x14ac:dyDescent="0.2">
      <c r="A340" s="2" t="s">
        <v>1758</v>
      </c>
      <c r="B340" s="2" t="s">
        <v>1759</v>
      </c>
      <c r="C340" s="2" t="s">
        <v>1760</v>
      </c>
      <c r="D340" s="2" t="s">
        <v>4560</v>
      </c>
      <c r="E340" s="2" t="s">
        <v>55</v>
      </c>
      <c r="F340" s="2" t="s">
        <v>5197</v>
      </c>
      <c r="G340" s="8">
        <v>10184</v>
      </c>
      <c r="H340" t="s">
        <v>4318</v>
      </c>
    </row>
    <row r="341" spans="1:8" x14ac:dyDescent="0.2">
      <c r="A341" s="2" t="s">
        <v>1762</v>
      </c>
      <c r="B341" s="2" t="s">
        <v>1763</v>
      </c>
      <c r="C341" s="2" t="s">
        <v>1764</v>
      </c>
      <c r="D341" s="2" t="s">
        <v>4561</v>
      </c>
      <c r="E341" s="2" t="s">
        <v>239</v>
      </c>
      <c r="F341" s="2" t="s">
        <v>5196</v>
      </c>
      <c r="G341" s="8">
        <v>2216</v>
      </c>
      <c r="H341" t="s">
        <v>4317</v>
      </c>
    </row>
    <row r="342" spans="1:8" x14ac:dyDescent="0.2">
      <c r="A342" s="2" t="s">
        <v>1766</v>
      </c>
      <c r="B342" s="2" t="s">
        <v>1767</v>
      </c>
      <c r="C342" s="2" t="s">
        <v>1768</v>
      </c>
      <c r="D342" s="2" t="s">
        <v>4562</v>
      </c>
      <c r="E342" s="2" t="s">
        <v>148</v>
      </c>
      <c r="F342" s="2" t="s">
        <v>18</v>
      </c>
      <c r="G342" s="8">
        <v>94132</v>
      </c>
      <c r="H342" t="s">
        <v>4317</v>
      </c>
    </row>
    <row r="343" spans="1:8" x14ac:dyDescent="0.2">
      <c r="A343" s="2" t="s">
        <v>1770</v>
      </c>
      <c r="B343" s="2" t="s">
        <v>1771</v>
      </c>
      <c r="C343" s="2" t="s">
        <v>1772</v>
      </c>
      <c r="D343" s="2" t="s">
        <v>4563</v>
      </c>
      <c r="E343" s="2" t="s">
        <v>34</v>
      </c>
      <c r="F343" s="2" t="s">
        <v>5196</v>
      </c>
      <c r="G343" s="8">
        <v>46295</v>
      </c>
      <c r="H343" t="s">
        <v>4318</v>
      </c>
    </row>
    <row r="344" spans="1:8" x14ac:dyDescent="0.2">
      <c r="A344" s="2" t="s">
        <v>1773</v>
      </c>
      <c r="B344" s="2" t="s">
        <v>1774</v>
      </c>
      <c r="C344" s="2" t="s">
        <v>1775</v>
      </c>
      <c r="D344" s="2"/>
      <c r="E344" s="2" t="s">
        <v>21</v>
      </c>
      <c r="F344" s="2" t="s">
        <v>18</v>
      </c>
      <c r="G344" s="8">
        <v>32209</v>
      </c>
      <c r="H344" t="s">
        <v>4318</v>
      </c>
    </row>
    <row r="345" spans="1:8" x14ac:dyDescent="0.2">
      <c r="A345" s="2" t="s">
        <v>1777</v>
      </c>
      <c r="B345" s="2" t="s">
        <v>1778</v>
      </c>
      <c r="C345" s="2" t="s">
        <v>1779</v>
      </c>
      <c r="D345" s="2"/>
      <c r="E345" s="2" t="s">
        <v>103</v>
      </c>
      <c r="F345" s="2" t="s">
        <v>18</v>
      </c>
      <c r="G345" s="8">
        <v>98148</v>
      </c>
      <c r="H345" t="s">
        <v>4318</v>
      </c>
    </row>
    <row r="346" spans="1:8" x14ac:dyDescent="0.2">
      <c r="A346" s="2" t="s">
        <v>1781</v>
      </c>
      <c r="B346" s="2" t="s">
        <v>1782</v>
      </c>
      <c r="C346" s="2"/>
      <c r="D346" s="2" t="s">
        <v>5053</v>
      </c>
      <c r="E346" s="2" t="s">
        <v>424</v>
      </c>
      <c r="F346" s="2" t="s">
        <v>5197</v>
      </c>
      <c r="G346" s="8" t="s">
        <v>425</v>
      </c>
      <c r="H346" t="s">
        <v>4317</v>
      </c>
    </row>
    <row r="347" spans="1:8" x14ac:dyDescent="0.2">
      <c r="A347" s="2" t="s">
        <v>1784</v>
      </c>
      <c r="B347" s="2" t="s">
        <v>1785</v>
      </c>
      <c r="C347" s="2" t="s">
        <v>1786</v>
      </c>
      <c r="D347" s="2" t="s">
        <v>4564</v>
      </c>
      <c r="E347" s="2" t="s">
        <v>185</v>
      </c>
      <c r="F347" s="2" t="s">
        <v>5196</v>
      </c>
      <c r="G347" s="8">
        <v>36109</v>
      </c>
      <c r="H347" t="s">
        <v>4318</v>
      </c>
    </row>
    <row r="348" spans="1:8" x14ac:dyDescent="0.2">
      <c r="A348" s="2" t="s">
        <v>1788</v>
      </c>
      <c r="B348" s="2" t="s">
        <v>1789</v>
      </c>
      <c r="C348" s="2" t="s">
        <v>1790</v>
      </c>
      <c r="D348" s="2" t="s">
        <v>4565</v>
      </c>
      <c r="E348" s="2" t="s">
        <v>50</v>
      </c>
      <c r="F348" s="2" t="s">
        <v>5197</v>
      </c>
      <c r="G348" s="8">
        <v>75372</v>
      </c>
      <c r="H348" t="s">
        <v>4317</v>
      </c>
    </row>
    <row r="349" spans="1:8" x14ac:dyDescent="0.2">
      <c r="A349" s="2" t="s">
        <v>1792</v>
      </c>
      <c r="B349" s="2" t="s">
        <v>1793</v>
      </c>
      <c r="C349" s="2" t="s">
        <v>1794</v>
      </c>
      <c r="D349" s="2" t="s">
        <v>4566</v>
      </c>
      <c r="E349" s="2" t="s">
        <v>146</v>
      </c>
      <c r="F349" s="2" t="s">
        <v>5197</v>
      </c>
      <c r="G349" s="8">
        <v>66622</v>
      </c>
      <c r="H349" t="s">
        <v>4318</v>
      </c>
    </row>
    <row r="350" spans="1:8" x14ac:dyDescent="0.2">
      <c r="A350" s="2" t="s">
        <v>1796</v>
      </c>
      <c r="B350" s="2" t="s">
        <v>1797</v>
      </c>
      <c r="C350" s="2" t="s">
        <v>1798</v>
      </c>
      <c r="D350" s="2" t="s">
        <v>4567</v>
      </c>
      <c r="E350" s="2" t="s">
        <v>183</v>
      </c>
      <c r="F350" s="2" t="s">
        <v>18</v>
      </c>
      <c r="G350" s="8">
        <v>75799</v>
      </c>
      <c r="H350" t="s">
        <v>4318</v>
      </c>
    </row>
    <row r="351" spans="1:8" x14ac:dyDescent="0.2">
      <c r="A351" s="2" t="s">
        <v>1800</v>
      </c>
      <c r="B351" s="2" t="s">
        <v>1801</v>
      </c>
      <c r="C351" s="2" t="s">
        <v>1802</v>
      </c>
      <c r="D351" s="2" t="s">
        <v>4568</v>
      </c>
      <c r="E351" s="2" t="s">
        <v>26</v>
      </c>
      <c r="F351" s="2" t="s">
        <v>5197</v>
      </c>
      <c r="G351" s="8">
        <v>90065</v>
      </c>
      <c r="H351" t="s">
        <v>4318</v>
      </c>
    </row>
    <row r="352" spans="1:8" x14ac:dyDescent="0.2">
      <c r="A352" s="2" t="s">
        <v>1804</v>
      </c>
      <c r="B352" s="2" t="s">
        <v>1805</v>
      </c>
      <c r="C352" s="2" t="s">
        <v>1806</v>
      </c>
      <c r="D352" s="2" t="s">
        <v>4569</v>
      </c>
      <c r="E352" s="2" t="s">
        <v>173</v>
      </c>
      <c r="F352" s="2" t="s">
        <v>18</v>
      </c>
      <c r="G352" s="8">
        <v>71137</v>
      </c>
      <c r="H352" t="s">
        <v>4318</v>
      </c>
    </row>
    <row r="353" spans="1:8" x14ac:dyDescent="0.2">
      <c r="A353" s="2" t="s">
        <v>1808</v>
      </c>
      <c r="B353" s="2" t="s">
        <v>1809</v>
      </c>
      <c r="C353" s="2" t="s">
        <v>1810</v>
      </c>
      <c r="D353" s="2" t="s">
        <v>4570</v>
      </c>
      <c r="E353" s="2" t="s">
        <v>194</v>
      </c>
      <c r="F353" s="2" t="s">
        <v>5196</v>
      </c>
      <c r="G353" s="8">
        <v>83722</v>
      </c>
      <c r="H353" t="s">
        <v>4318</v>
      </c>
    </row>
    <row r="354" spans="1:8" x14ac:dyDescent="0.2">
      <c r="A354" s="2" t="s">
        <v>1812</v>
      </c>
      <c r="B354" s="2" t="s">
        <v>1813</v>
      </c>
      <c r="C354" s="2" t="s">
        <v>1814</v>
      </c>
      <c r="D354" s="2" t="s">
        <v>4571</v>
      </c>
      <c r="E354" s="2" t="s">
        <v>270</v>
      </c>
      <c r="F354" s="2" t="s">
        <v>18</v>
      </c>
      <c r="G354" s="8">
        <v>92415</v>
      </c>
      <c r="H354" t="s">
        <v>4318</v>
      </c>
    </row>
    <row r="355" spans="1:8" x14ac:dyDescent="0.2">
      <c r="A355" s="2" t="s">
        <v>1816</v>
      </c>
      <c r="B355" s="2" t="s">
        <v>1817</v>
      </c>
      <c r="C355" s="2"/>
      <c r="D355" s="2" t="s">
        <v>4572</v>
      </c>
      <c r="E355" s="2" t="s">
        <v>185</v>
      </c>
      <c r="F355" s="2" t="s">
        <v>5197</v>
      </c>
      <c r="G355" s="8">
        <v>36177</v>
      </c>
      <c r="H355" t="s">
        <v>4317</v>
      </c>
    </row>
    <row r="356" spans="1:8" x14ac:dyDescent="0.2">
      <c r="A356" s="2" t="s">
        <v>1819</v>
      </c>
      <c r="B356" s="2" t="s">
        <v>1820</v>
      </c>
      <c r="C356" s="2" t="s">
        <v>1821</v>
      </c>
      <c r="D356" s="2"/>
      <c r="E356" s="2" t="s">
        <v>268</v>
      </c>
      <c r="F356" s="2" t="s">
        <v>5196</v>
      </c>
      <c r="G356" s="8">
        <v>34981</v>
      </c>
      <c r="H356" t="s">
        <v>4318</v>
      </c>
    </row>
    <row r="357" spans="1:8" x14ac:dyDescent="0.2">
      <c r="A357" s="2" t="s">
        <v>1823</v>
      </c>
      <c r="B357" s="2" t="s">
        <v>1824</v>
      </c>
      <c r="C357" s="2" t="s">
        <v>1825</v>
      </c>
      <c r="D357" s="2" t="s">
        <v>4573</v>
      </c>
      <c r="E357" s="2" t="s">
        <v>80</v>
      </c>
      <c r="F357" s="2" t="s">
        <v>18</v>
      </c>
      <c r="G357" s="8">
        <v>27415</v>
      </c>
      <c r="H357" t="s">
        <v>4317</v>
      </c>
    </row>
    <row r="358" spans="1:8" x14ac:dyDescent="0.2">
      <c r="A358" s="2" t="s">
        <v>1827</v>
      </c>
      <c r="B358" s="2" t="s">
        <v>1828</v>
      </c>
      <c r="C358" s="2" t="s">
        <v>1829</v>
      </c>
      <c r="D358" s="2" t="s">
        <v>4574</v>
      </c>
      <c r="E358" s="2" t="s">
        <v>129</v>
      </c>
      <c r="F358" s="2" t="s">
        <v>18</v>
      </c>
      <c r="G358" s="8">
        <v>94237</v>
      </c>
      <c r="H358" t="s">
        <v>4317</v>
      </c>
    </row>
    <row r="359" spans="1:8" x14ac:dyDescent="0.2">
      <c r="A359" s="2" t="s">
        <v>1831</v>
      </c>
      <c r="B359" s="2" t="s">
        <v>1832</v>
      </c>
      <c r="C359" s="2"/>
      <c r="D359" s="2" t="s">
        <v>4575</v>
      </c>
      <c r="E359" s="2" t="s">
        <v>294</v>
      </c>
      <c r="F359" s="2" t="s">
        <v>5197</v>
      </c>
      <c r="G359" s="8">
        <v>78682</v>
      </c>
      <c r="H359" t="s">
        <v>4318</v>
      </c>
    </row>
    <row r="360" spans="1:8" x14ac:dyDescent="0.2">
      <c r="A360" s="2" t="s">
        <v>1834</v>
      </c>
      <c r="B360" s="2" t="s">
        <v>1835</v>
      </c>
      <c r="C360" s="2" t="s">
        <v>1836</v>
      </c>
      <c r="D360" s="2" t="s">
        <v>4576</v>
      </c>
      <c r="E360" s="2" t="s">
        <v>141</v>
      </c>
      <c r="F360" s="2" t="s">
        <v>18</v>
      </c>
      <c r="G360" s="8">
        <v>22096</v>
      </c>
      <c r="H360" t="s">
        <v>4318</v>
      </c>
    </row>
    <row r="361" spans="1:8" x14ac:dyDescent="0.2">
      <c r="A361" s="2" t="s">
        <v>1838</v>
      </c>
      <c r="B361" s="2" t="s">
        <v>1839</v>
      </c>
      <c r="C361" s="2" t="s">
        <v>1840</v>
      </c>
      <c r="D361" s="2" t="s">
        <v>5156</v>
      </c>
      <c r="E361" s="2" t="s">
        <v>284</v>
      </c>
      <c r="F361" s="2" t="s">
        <v>5197</v>
      </c>
      <c r="G361" s="8" t="s">
        <v>285</v>
      </c>
      <c r="H361" t="s">
        <v>4318</v>
      </c>
    </row>
    <row r="362" spans="1:8" x14ac:dyDescent="0.2">
      <c r="A362" s="2" t="s">
        <v>1842</v>
      </c>
      <c r="B362" s="2" t="s">
        <v>1843</v>
      </c>
      <c r="C362" s="2" t="s">
        <v>1844</v>
      </c>
      <c r="D362" s="2" t="s">
        <v>4577</v>
      </c>
      <c r="E362" s="2" t="s">
        <v>58</v>
      </c>
      <c r="F362" s="2" t="s">
        <v>18</v>
      </c>
      <c r="G362" s="8">
        <v>29220</v>
      </c>
      <c r="H362" t="s">
        <v>4318</v>
      </c>
    </row>
    <row r="363" spans="1:8" x14ac:dyDescent="0.2">
      <c r="A363" s="2" t="s">
        <v>1845</v>
      </c>
      <c r="B363" s="2" t="s">
        <v>1846</v>
      </c>
      <c r="C363" s="2" t="s">
        <v>1847</v>
      </c>
      <c r="D363" s="2" t="s">
        <v>4578</v>
      </c>
      <c r="E363" s="2" t="s">
        <v>128</v>
      </c>
      <c r="F363" s="2" t="s">
        <v>18</v>
      </c>
      <c r="G363" s="8">
        <v>37215</v>
      </c>
      <c r="H363" t="s">
        <v>4317</v>
      </c>
    </row>
    <row r="364" spans="1:8" x14ac:dyDescent="0.2">
      <c r="A364" s="2" t="s">
        <v>1849</v>
      </c>
      <c r="B364" s="2" t="s">
        <v>1850</v>
      </c>
      <c r="C364" s="2" t="s">
        <v>1851</v>
      </c>
      <c r="D364" s="2" t="s">
        <v>4579</v>
      </c>
      <c r="E364" s="2" t="s">
        <v>182</v>
      </c>
      <c r="F364" s="2" t="s">
        <v>5197</v>
      </c>
      <c r="G364" s="8">
        <v>85025</v>
      </c>
      <c r="H364" t="s">
        <v>4317</v>
      </c>
    </row>
    <row r="365" spans="1:8" x14ac:dyDescent="0.2">
      <c r="A365" s="2" t="s">
        <v>1853</v>
      </c>
      <c r="B365" s="2" t="s">
        <v>1854</v>
      </c>
      <c r="C365" s="2" t="s">
        <v>1855</v>
      </c>
      <c r="D365" s="2"/>
      <c r="E365" s="2" t="s">
        <v>90</v>
      </c>
      <c r="F365" s="2" t="s">
        <v>5197</v>
      </c>
      <c r="G365" s="8">
        <v>33233</v>
      </c>
      <c r="H365" t="s">
        <v>4318</v>
      </c>
    </row>
    <row r="366" spans="1:8" x14ac:dyDescent="0.2">
      <c r="A366" s="2" t="s">
        <v>1857</v>
      </c>
      <c r="B366" s="2" t="s">
        <v>1858</v>
      </c>
      <c r="C366" s="2" t="s">
        <v>1859</v>
      </c>
      <c r="D366" s="2" t="s">
        <v>4580</v>
      </c>
      <c r="E366" s="2" t="s">
        <v>28</v>
      </c>
      <c r="F366" s="2" t="s">
        <v>5196</v>
      </c>
      <c r="G366" s="8">
        <v>93762</v>
      </c>
      <c r="H366" t="s">
        <v>4317</v>
      </c>
    </row>
    <row r="367" spans="1:8" x14ac:dyDescent="0.2">
      <c r="A367" s="2" t="s">
        <v>1861</v>
      </c>
      <c r="B367" s="2" t="s">
        <v>1862</v>
      </c>
      <c r="C367" s="2" t="s">
        <v>1863</v>
      </c>
      <c r="D367" s="2"/>
      <c r="E367" s="2" t="s">
        <v>280</v>
      </c>
      <c r="F367" s="2" t="s">
        <v>18</v>
      </c>
      <c r="G367" s="8">
        <v>92825</v>
      </c>
      <c r="H367" t="s">
        <v>4318</v>
      </c>
    </row>
    <row r="368" spans="1:8" x14ac:dyDescent="0.2">
      <c r="A368" s="2" t="s">
        <v>1865</v>
      </c>
      <c r="B368" s="2" t="s">
        <v>1866</v>
      </c>
      <c r="C368" s="2"/>
      <c r="D368" s="2" t="s">
        <v>4581</v>
      </c>
      <c r="E368" s="2" t="s">
        <v>308</v>
      </c>
      <c r="F368" s="2" t="s">
        <v>5197</v>
      </c>
      <c r="G368" s="8">
        <v>23605</v>
      </c>
      <c r="H368" t="s">
        <v>4318</v>
      </c>
    </row>
    <row r="369" spans="1:8" x14ac:dyDescent="0.2">
      <c r="A369" s="2" t="s">
        <v>1868</v>
      </c>
      <c r="B369" s="2" t="s">
        <v>1869</v>
      </c>
      <c r="C369" s="2"/>
      <c r="D369" s="2"/>
      <c r="E369" s="2" t="s">
        <v>293</v>
      </c>
      <c r="F369" s="2" t="s">
        <v>18</v>
      </c>
      <c r="G369" s="8">
        <v>29305</v>
      </c>
      <c r="H369" t="s">
        <v>4317</v>
      </c>
    </row>
    <row r="370" spans="1:8" x14ac:dyDescent="0.2">
      <c r="A370" s="2" t="s">
        <v>1871</v>
      </c>
      <c r="B370" s="2" t="s">
        <v>1872</v>
      </c>
      <c r="C370" s="2" t="s">
        <v>1873</v>
      </c>
      <c r="D370" s="2" t="s">
        <v>4582</v>
      </c>
      <c r="E370" s="2" t="s">
        <v>299</v>
      </c>
      <c r="F370" s="2" t="s">
        <v>5196</v>
      </c>
      <c r="G370" s="8">
        <v>10305</v>
      </c>
      <c r="H370" t="s">
        <v>4318</v>
      </c>
    </row>
    <row r="371" spans="1:8" x14ac:dyDescent="0.2">
      <c r="A371" s="2" t="s">
        <v>1875</v>
      </c>
      <c r="B371" s="2" t="s">
        <v>1876</v>
      </c>
      <c r="C371" s="2"/>
      <c r="D371" s="2"/>
      <c r="E371" s="2" t="s">
        <v>105</v>
      </c>
      <c r="F371" s="2" t="s">
        <v>5197</v>
      </c>
      <c r="G371" s="8">
        <v>89115</v>
      </c>
      <c r="H371" t="s">
        <v>4317</v>
      </c>
    </row>
    <row r="372" spans="1:8" x14ac:dyDescent="0.2">
      <c r="A372" s="2" t="s">
        <v>1878</v>
      </c>
      <c r="B372" s="2" t="s">
        <v>1879</v>
      </c>
      <c r="C372" s="2" t="s">
        <v>1880</v>
      </c>
      <c r="D372" s="2" t="s">
        <v>4583</v>
      </c>
      <c r="E372" s="2" t="s">
        <v>214</v>
      </c>
      <c r="F372" s="2" t="s">
        <v>18</v>
      </c>
      <c r="G372" s="8">
        <v>84105</v>
      </c>
      <c r="H372" t="s">
        <v>4317</v>
      </c>
    </row>
    <row r="373" spans="1:8" x14ac:dyDescent="0.2">
      <c r="A373" s="2" t="s">
        <v>1882</v>
      </c>
      <c r="B373" s="2" t="s">
        <v>1883</v>
      </c>
      <c r="C373" s="2" t="s">
        <v>1884</v>
      </c>
      <c r="D373" s="2" t="s">
        <v>4584</v>
      </c>
      <c r="E373" s="2" t="s">
        <v>103</v>
      </c>
      <c r="F373" s="2" t="s">
        <v>5197</v>
      </c>
      <c r="G373" s="8">
        <v>98109</v>
      </c>
      <c r="H373" t="s">
        <v>4317</v>
      </c>
    </row>
    <row r="374" spans="1:8" x14ac:dyDescent="0.2">
      <c r="A374" s="2" t="s">
        <v>1886</v>
      </c>
      <c r="B374" s="2" t="s">
        <v>1887</v>
      </c>
      <c r="C374" s="2" t="s">
        <v>1888</v>
      </c>
      <c r="D374" s="2" t="s">
        <v>4585</v>
      </c>
      <c r="E374" s="2" t="s">
        <v>164</v>
      </c>
      <c r="F374" s="2" t="s">
        <v>5197</v>
      </c>
      <c r="G374" s="8">
        <v>79764</v>
      </c>
      <c r="H374" t="s">
        <v>4318</v>
      </c>
    </row>
    <row r="375" spans="1:8" x14ac:dyDescent="0.2">
      <c r="A375" s="2" t="s">
        <v>1890</v>
      </c>
      <c r="B375" s="2" t="s">
        <v>1891</v>
      </c>
      <c r="C375" s="2"/>
      <c r="D375" s="2" t="s">
        <v>5054</v>
      </c>
      <c r="E375" s="2" t="s">
        <v>1892</v>
      </c>
      <c r="F375" s="2" t="s">
        <v>5196</v>
      </c>
      <c r="G375" s="8" t="s">
        <v>423</v>
      </c>
      <c r="H375" t="s">
        <v>4317</v>
      </c>
    </row>
    <row r="376" spans="1:8" x14ac:dyDescent="0.2">
      <c r="A376" s="2" t="s">
        <v>1894</v>
      </c>
      <c r="B376" s="2" t="s">
        <v>1895</v>
      </c>
      <c r="C376" s="2" t="s">
        <v>1896</v>
      </c>
      <c r="D376" s="2" t="s">
        <v>4586</v>
      </c>
      <c r="E376" s="2" t="s">
        <v>160</v>
      </c>
      <c r="F376" s="2" t="s">
        <v>18</v>
      </c>
      <c r="G376" s="8">
        <v>75037</v>
      </c>
      <c r="H376" t="s">
        <v>4317</v>
      </c>
    </row>
    <row r="377" spans="1:8" x14ac:dyDescent="0.2">
      <c r="A377" s="2" t="s">
        <v>1898</v>
      </c>
      <c r="B377" s="2" t="s">
        <v>1899</v>
      </c>
      <c r="C377" s="2" t="s">
        <v>1900</v>
      </c>
      <c r="D377" s="2" t="s">
        <v>4587</v>
      </c>
      <c r="E377" s="2" t="s">
        <v>201</v>
      </c>
      <c r="F377" s="2" t="s">
        <v>5196</v>
      </c>
      <c r="G377" s="8">
        <v>45426</v>
      </c>
      <c r="H377" t="s">
        <v>4317</v>
      </c>
    </row>
    <row r="378" spans="1:8" x14ac:dyDescent="0.2">
      <c r="A378" s="2" t="s">
        <v>1902</v>
      </c>
      <c r="B378" s="2" t="s">
        <v>1903</v>
      </c>
      <c r="C378" s="2" t="s">
        <v>1904</v>
      </c>
      <c r="D378" s="2" t="s">
        <v>4588</v>
      </c>
      <c r="E378" s="2" t="s">
        <v>181</v>
      </c>
      <c r="F378" s="2" t="s">
        <v>18</v>
      </c>
      <c r="G378" s="8">
        <v>49560</v>
      </c>
      <c r="H378" t="s">
        <v>4317</v>
      </c>
    </row>
    <row r="379" spans="1:8" x14ac:dyDescent="0.2">
      <c r="A379" s="2" t="s">
        <v>1906</v>
      </c>
      <c r="B379" s="2" t="s">
        <v>1907</v>
      </c>
      <c r="C379" s="2" t="s">
        <v>1908</v>
      </c>
      <c r="D379" s="2" t="s">
        <v>5055</v>
      </c>
      <c r="E379" s="2" t="s">
        <v>1291</v>
      </c>
      <c r="F379" s="2" t="s">
        <v>5196</v>
      </c>
      <c r="G379" s="8" t="s">
        <v>344</v>
      </c>
      <c r="H379" t="s">
        <v>4318</v>
      </c>
    </row>
    <row r="380" spans="1:8" x14ac:dyDescent="0.2">
      <c r="A380" s="2" t="s">
        <v>1910</v>
      </c>
      <c r="B380" s="2" t="s">
        <v>1911</v>
      </c>
      <c r="C380" s="2" t="s">
        <v>1912</v>
      </c>
      <c r="D380" s="2" t="s">
        <v>5056</v>
      </c>
      <c r="E380" s="2" t="s">
        <v>464</v>
      </c>
      <c r="F380" s="2" t="s">
        <v>5197</v>
      </c>
      <c r="G380" s="8" t="s">
        <v>434</v>
      </c>
      <c r="H380" t="s">
        <v>4317</v>
      </c>
    </row>
    <row r="381" spans="1:8" x14ac:dyDescent="0.2">
      <c r="A381" s="2" t="s">
        <v>1914</v>
      </c>
      <c r="B381" s="2" t="s">
        <v>1915</v>
      </c>
      <c r="C381" s="2" t="s">
        <v>1916</v>
      </c>
      <c r="D381" s="2"/>
      <c r="E381" s="2" t="s">
        <v>68</v>
      </c>
      <c r="F381" s="2" t="s">
        <v>5197</v>
      </c>
      <c r="G381" s="8" t="s">
        <v>109</v>
      </c>
      <c r="H381" t="s">
        <v>4317</v>
      </c>
    </row>
    <row r="382" spans="1:8" x14ac:dyDescent="0.2">
      <c r="A382" s="2" t="s">
        <v>1918</v>
      </c>
      <c r="B382" s="2" t="s">
        <v>1919</v>
      </c>
      <c r="C382" s="2" t="s">
        <v>1920</v>
      </c>
      <c r="D382" s="2" t="s">
        <v>4589</v>
      </c>
      <c r="E382" s="2" t="s">
        <v>81</v>
      </c>
      <c r="F382" s="2" t="s">
        <v>18</v>
      </c>
      <c r="G382" s="8">
        <v>62756</v>
      </c>
      <c r="H382" t="s">
        <v>4318</v>
      </c>
    </row>
    <row r="383" spans="1:8" x14ac:dyDescent="0.2">
      <c r="A383" s="2" t="s">
        <v>1922</v>
      </c>
      <c r="B383" s="2" t="s">
        <v>1923</v>
      </c>
      <c r="C383" s="2" t="s">
        <v>1924</v>
      </c>
      <c r="D383" s="2" t="s">
        <v>4590</v>
      </c>
      <c r="E383" s="2" t="s">
        <v>26</v>
      </c>
      <c r="F383" s="2" t="s">
        <v>5196</v>
      </c>
      <c r="G383" s="8">
        <v>90010</v>
      </c>
      <c r="H383" t="s">
        <v>4317</v>
      </c>
    </row>
    <row r="384" spans="1:8" x14ac:dyDescent="0.2">
      <c r="A384" s="2" t="s">
        <v>1926</v>
      </c>
      <c r="B384" s="2" t="s">
        <v>1927</v>
      </c>
      <c r="C384" s="2" t="s">
        <v>1928</v>
      </c>
      <c r="D384" s="2" t="s">
        <v>4591</v>
      </c>
      <c r="E384" s="2" t="s">
        <v>19</v>
      </c>
      <c r="F384" s="2" t="s">
        <v>18</v>
      </c>
      <c r="G384" s="8">
        <v>21239</v>
      </c>
      <c r="H384" t="s">
        <v>4318</v>
      </c>
    </row>
    <row r="385" spans="1:8" x14ac:dyDescent="0.2">
      <c r="A385" s="2" t="s">
        <v>1930</v>
      </c>
      <c r="B385" s="2" t="s">
        <v>1931</v>
      </c>
      <c r="C385" s="2"/>
      <c r="D385" s="2" t="s">
        <v>4592</v>
      </c>
      <c r="E385" s="2" t="s">
        <v>170</v>
      </c>
      <c r="F385" s="2" t="s">
        <v>18</v>
      </c>
      <c r="G385" s="8">
        <v>17126</v>
      </c>
      <c r="H385" t="s">
        <v>4317</v>
      </c>
    </row>
    <row r="386" spans="1:8" x14ac:dyDescent="0.2">
      <c r="A386" s="2" t="s">
        <v>1933</v>
      </c>
      <c r="B386" s="2" t="s">
        <v>1934</v>
      </c>
      <c r="C386" s="2"/>
      <c r="D386" s="2" t="s">
        <v>4593</v>
      </c>
      <c r="E386" s="2" t="s">
        <v>50</v>
      </c>
      <c r="F386" s="2" t="s">
        <v>5196</v>
      </c>
      <c r="G386" s="8">
        <v>75216</v>
      </c>
      <c r="H386" t="s">
        <v>4318</v>
      </c>
    </row>
    <row r="387" spans="1:8" x14ac:dyDescent="0.2">
      <c r="A387" s="2" t="s">
        <v>1936</v>
      </c>
      <c r="B387" s="2" t="s">
        <v>1937</v>
      </c>
      <c r="C387" s="2" t="s">
        <v>1938</v>
      </c>
      <c r="D387" s="2" t="s">
        <v>4594</v>
      </c>
      <c r="E387" s="2" t="s">
        <v>114</v>
      </c>
      <c r="F387" s="2" t="s">
        <v>18</v>
      </c>
      <c r="G387" s="8">
        <v>64125</v>
      </c>
      <c r="H387" t="s">
        <v>4317</v>
      </c>
    </row>
    <row r="388" spans="1:8" x14ac:dyDescent="0.2">
      <c r="A388" s="2" t="s">
        <v>1940</v>
      </c>
      <c r="B388" s="2" t="s">
        <v>1941</v>
      </c>
      <c r="C388" s="2"/>
      <c r="D388" s="2" t="s">
        <v>4595</v>
      </c>
      <c r="E388" s="2" t="s">
        <v>81</v>
      </c>
      <c r="F388" s="2" t="s">
        <v>5196</v>
      </c>
      <c r="G388" s="8">
        <v>62723</v>
      </c>
      <c r="H388" t="s">
        <v>4317</v>
      </c>
    </row>
    <row r="389" spans="1:8" x14ac:dyDescent="0.2">
      <c r="A389" s="2" t="s">
        <v>1943</v>
      </c>
      <c r="B389" s="2" t="s">
        <v>1944</v>
      </c>
      <c r="C389" s="2" t="s">
        <v>1945</v>
      </c>
      <c r="D389" s="2" t="s">
        <v>4596</v>
      </c>
      <c r="E389" s="2" t="s">
        <v>17</v>
      </c>
      <c r="F389" s="2" t="s">
        <v>5197</v>
      </c>
      <c r="G389" s="8">
        <v>6510</v>
      </c>
      <c r="H389" t="s">
        <v>4317</v>
      </c>
    </row>
    <row r="390" spans="1:8" x14ac:dyDescent="0.2">
      <c r="A390" s="2" t="s">
        <v>1947</v>
      </c>
      <c r="B390" s="2" t="s">
        <v>1948</v>
      </c>
      <c r="C390" s="2" t="s">
        <v>1949</v>
      </c>
      <c r="D390" s="2" t="s">
        <v>4597</v>
      </c>
      <c r="E390" s="2" t="s">
        <v>257</v>
      </c>
      <c r="F390" s="2" t="s">
        <v>18</v>
      </c>
      <c r="G390" s="8">
        <v>30045</v>
      </c>
      <c r="H390" t="s">
        <v>4317</v>
      </c>
    </row>
    <row r="391" spans="1:8" x14ac:dyDescent="0.2">
      <c r="A391" s="2" t="s">
        <v>1951</v>
      </c>
      <c r="B391" s="2" t="s">
        <v>1952</v>
      </c>
      <c r="C391" s="2" t="s">
        <v>1953</v>
      </c>
      <c r="D391" s="2" t="s">
        <v>4598</v>
      </c>
      <c r="E391" s="2" t="s">
        <v>169</v>
      </c>
      <c r="F391" s="2" t="s">
        <v>5197</v>
      </c>
      <c r="G391" s="8">
        <v>28805</v>
      </c>
      <c r="H391" t="s">
        <v>4317</v>
      </c>
    </row>
    <row r="392" spans="1:8" x14ac:dyDescent="0.2">
      <c r="A392" s="2" t="s">
        <v>1955</v>
      </c>
      <c r="B392" s="2" t="s">
        <v>1956</v>
      </c>
      <c r="C392" s="2" t="s">
        <v>1957</v>
      </c>
      <c r="D392" s="2"/>
      <c r="E392" s="2" t="s">
        <v>171</v>
      </c>
      <c r="F392" s="2" t="s">
        <v>5196</v>
      </c>
      <c r="G392" s="8">
        <v>55123</v>
      </c>
      <c r="H392" t="s">
        <v>4317</v>
      </c>
    </row>
    <row r="393" spans="1:8" x14ac:dyDescent="0.2">
      <c r="A393" s="2" t="s">
        <v>1959</v>
      </c>
      <c r="B393" s="2" t="s">
        <v>1960</v>
      </c>
      <c r="C393" s="2" t="s">
        <v>1961</v>
      </c>
      <c r="D393" s="2"/>
      <c r="E393" s="2" t="s">
        <v>31</v>
      </c>
      <c r="F393" s="2" t="s">
        <v>18</v>
      </c>
      <c r="G393" s="8">
        <v>55458</v>
      </c>
      <c r="H393" t="s">
        <v>4318</v>
      </c>
    </row>
    <row r="394" spans="1:8" x14ac:dyDescent="0.2">
      <c r="A394" s="2" t="s">
        <v>1963</v>
      </c>
      <c r="B394" s="2" t="s">
        <v>1964</v>
      </c>
      <c r="C394" s="2" t="s">
        <v>1965</v>
      </c>
      <c r="D394" s="2" t="s">
        <v>4599</v>
      </c>
      <c r="E394" s="2" t="s">
        <v>176</v>
      </c>
      <c r="F394" s="2" t="s">
        <v>18</v>
      </c>
      <c r="G394" s="8">
        <v>92725</v>
      </c>
      <c r="H394" t="s">
        <v>4318</v>
      </c>
    </row>
    <row r="395" spans="1:8" x14ac:dyDescent="0.2">
      <c r="A395" s="2" t="s">
        <v>1966</v>
      </c>
      <c r="B395" s="2" t="s">
        <v>1967</v>
      </c>
      <c r="C395" s="2" t="s">
        <v>1968</v>
      </c>
      <c r="D395" s="2" t="s">
        <v>4600</v>
      </c>
      <c r="E395" s="2" t="s">
        <v>259</v>
      </c>
      <c r="F395" s="2" t="s">
        <v>5197</v>
      </c>
      <c r="G395" s="8">
        <v>21747</v>
      </c>
      <c r="H395" t="s">
        <v>4317</v>
      </c>
    </row>
    <row r="396" spans="1:8" x14ac:dyDescent="0.2">
      <c r="A396" s="2" t="s">
        <v>1970</v>
      </c>
      <c r="B396" s="2" t="s">
        <v>1971</v>
      </c>
      <c r="C396" s="2" t="s">
        <v>1972</v>
      </c>
      <c r="D396" s="2" t="s">
        <v>4601</v>
      </c>
      <c r="E396" s="2" t="s">
        <v>31</v>
      </c>
      <c r="F396" s="2" t="s">
        <v>18</v>
      </c>
      <c r="G396" s="8">
        <v>55458</v>
      </c>
      <c r="H396" t="s">
        <v>4318</v>
      </c>
    </row>
    <row r="397" spans="1:8" x14ac:dyDescent="0.2">
      <c r="A397" s="2" t="s">
        <v>1974</v>
      </c>
      <c r="B397" s="2" t="s">
        <v>1975</v>
      </c>
      <c r="C397" s="2" t="s">
        <v>1976</v>
      </c>
      <c r="D397" s="2"/>
      <c r="E397" s="2" t="s">
        <v>45</v>
      </c>
      <c r="F397" s="2" t="s">
        <v>5196</v>
      </c>
      <c r="G397" s="8">
        <v>20420</v>
      </c>
      <c r="H397" t="s">
        <v>4317</v>
      </c>
    </row>
    <row r="398" spans="1:8" x14ac:dyDescent="0.2">
      <c r="A398" s="2" t="s">
        <v>1978</v>
      </c>
      <c r="B398" s="2" t="s">
        <v>1979</v>
      </c>
      <c r="C398" s="2" t="s">
        <v>1980</v>
      </c>
      <c r="D398" s="2" t="s">
        <v>4602</v>
      </c>
      <c r="E398" s="2" t="s">
        <v>270</v>
      </c>
      <c r="F398" s="2" t="s">
        <v>5197</v>
      </c>
      <c r="G398" s="8">
        <v>92415</v>
      </c>
      <c r="H398" t="s">
        <v>4318</v>
      </c>
    </row>
    <row r="399" spans="1:8" x14ac:dyDescent="0.2">
      <c r="A399" s="2" t="s">
        <v>1982</v>
      </c>
      <c r="B399" s="2" t="s">
        <v>1983</v>
      </c>
      <c r="C399" s="2" t="s">
        <v>1984</v>
      </c>
      <c r="D399" s="2" t="s">
        <v>4603</v>
      </c>
      <c r="E399" s="2" t="s">
        <v>217</v>
      </c>
      <c r="F399" s="2" t="s">
        <v>18</v>
      </c>
      <c r="G399" s="8">
        <v>14609</v>
      </c>
      <c r="H399" t="s">
        <v>4317</v>
      </c>
    </row>
    <row r="400" spans="1:8" x14ac:dyDescent="0.2">
      <c r="A400" s="2" t="s">
        <v>1986</v>
      </c>
      <c r="B400" s="2" t="s">
        <v>1987</v>
      </c>
      <c r="C400" s="2" t="s">
        <v>1988</v>
      </c>
      <c r="D400" s="2" t="s">
        <v>4604</v>
      </c>
      <c r="E400" s="2" t="s">
        <v>89</v>
      </c>
      <c r="F400" s="2" t="s">
        <v>5196</v>
      </c>
      <c r="G400" s="8">
        <v>98664</v>
      </c>
      <c r="H400" t="s">
        <v>4317</v>
      </c>
    </row>
    <row r="401" spans="1:8" x14ac:dyDescent="0.2">
      <c r="A401" s="2" t="s">
        <v>1990</v>
      </c>
      <c r="B401" s="2" t="s">
        <v>1991</v>
      </c>
      <c r="C401" s="2" t="s">
        <v>1992</v>
      </c>
      <c r="D401" s="2" t="s">
        <v>5157</v>
      </c>
      <c r="E401" s="2" t="s">
        <v>302</v>
      </c>
      <c r="F401" s="2" t="s">
        <v>5197</v>
      </c>
      <c r="G401" s="8" t="s">
        <v>303</v>
      </c>
      <c r="H401" t="s">
        <v>4318</v>
      </c>
    </row>
    <row r="402" spans="1:8" x14ac:dyDescent="0.2">
      <c r="A402" s="2" t="s">
        <v>1994</v>
      </c>
      <c r="B402" s="2" t="s">
        <v>1995</v>
      </c>
      <c r="C402" s="2" t="s">
        <v>1996</v>
      </c>
      <c r="D402" s="2" t="s">
        <v>4605</v>
      </c>
      <c r="E402" s="2" t="s">
        <v>45</v>
      </c>
      <c r="F402" s="2" t="s">
        <v>18</v>
      </c>
      <c r="G402" s="8">
        <v>20057</v>
      </c>
      <c r="H402" t="s">
        <v>4318</v>
      </c>
    </row>
    <row r="403" spans="1:8" x14ac:dyDescent="0.2">
      <c r="A403" s="2" t="s">
        <v>1998</v>
      </c>
      <c r="B403" s="2" t="s">
        <v>1999</v>
      </c>
      <c r="C403" s="2" t="s">
        <v>2000</v>
      </c>
      <c r="D403" s="2" t="s">
        <v>4606</v>
      </c>
      <c r="E403" s="2" t="s">
        <v>47</v>
      </c>
      <c r="F403" s="2" t="s">
        <v>5197</v>
      </c>
      <c r="G403" s="8">
        <v>37924</v>
      </c>
      <c r="H403" t="s">
        <v>4317</v>
      </c>
    </row>
    <row r="404" spans="1:8" x14ac:dyDescent="0.2">
      <c r="A404" s="2" t="s">
        <v>2002</v>
      </c>
      <c r="B404" s="2" t="s">
        <v>2003</v>
      </c>
      <c r="C404" s="2" t="s">
        <v>2004</v>
      </c>
      <c r="D404" s="2" t="s">
        <v>4607</v>
      </c>
      <c r="E404" s="2" t="s">
        <v>46</v>
      </c>
      <c r="F404" s="2" t="s">
        <v>5196</v>
      </c>
      <c r="G404" s="8">
        <v>25336</v>
      </c>
      <c r="H404" t="s">
        <v>4317</v>
      </c>
    </row>
    <row r="405" spans="1:8" x14ac:dyDescent="0.2">
      <c r="A405" s="2" t="s">
        <v>2006</v>
      </c>
      <c r="B405" s="2" t="s">
        <v>2007</v>
      </c>
      <c r="C405" s="2" t="s">
        <v>2008</v>
      </c>
      <c r="D405" s="2" t="s">
        <v>4608</v>
      </c>
      <c r="E405" s="2" t="s">
        <v>50</v>
      </c>
      <c r="F405" s="2" t="s">
        <v>18</v>
      </c>
      <c r="G405" s="8">
        <v>75372</v>
      </c>
      <c r="H405" t="s">
        <v>4318</v>
      </c>
    </row>
    <row r="406" spans="1:8" x14ac:dyDescent="0.2">
      <c r="A406" s="2" t="s">
        <v>2010</v>
      </c>
      <c r="B406" s="2" t="s">
        <v>2011</v>
      </c>
      <c r="C406" s="2" t="s">
        <v>2012</v>
      </c>
      <c r="D406" s="2" t="s">
        <v>5057</v>
      </c>
      <c r="E406" s="2" t="s">
        <v>465</v>
      </c>
      <c r="F406" s="2" t="s">
        <v>5196</v>
      </c>
      <c r="G406" s="8" t="s">
        <v>466</v>
      </c>
      <c r="H406" t="s">
        <v>4318</v>
      </c>
    </row>
    <row r="407" spans="1:8" x14ac:dyDescent="0.2">
      <c r="A407" s="2" t="s">
        <v>2014</v>
      </c>
      <c r="B407" s="2" t="s">
        <v>2015</v>
      </c>
      <c r="C407" s="2" t="s">
        <v>2016</v>
      </c>
      <c r="D407" s="2" t="s">
        <v>4609</v>
      </c>
      <c r="E407" s="2" t="s">
        <v>235</v>
      </c>
      <c r="F407" s="2" t="s">
        <v>5196</v>
      </c>
      <c r="G407" s="8">
        <v>95973</v>
      </c>
      <c r="H407" t="s">
        <v>4317</v>
      </c>
    </row>
    <row r="408" spans="1:8" x14ac:dyDescent="0.2">
      <c r="A408" s="2" t="s">
        <v>2018</v>
      </c>
      <c r="B408" s="2" t="s">
        <v>2019</v>
      </c>
      <c r="C408" s="2" t="s">
        <v>2020</v>
      </c>
      <c r="D408" s="2" t="s">
        <v>4610</v>
      </c>
      <c r="E408" s="2" t="s">
        <v>86</v>
      </c>
      <c r="F408" s="2" t="s">
        <v>18</v>
      </c>
      <c r="G408" s="8">
        <v>72215</v>
      </c>
      <c r="H408" t="s">
        <v>4317</v>
      </c>
    </row>
    <row r="409" spans="1:8" x14ac:dyDescent="0.2">
      <c r="A409" s="2" t="s">
        <v>2022</v>
      </c>
      <c r="B409" s="2" t="s">
        <v>2023</v>
      </c>
      <c r="C409" s="2"/>
      <c r="D409" s="2" t="s">
        <v>5058</v>
      </c>
      <c r="E409" s="2" t="s">
        <v>369</v>
      </c>
      <c r="F409" s="2" t="s">
        <v>5196</v>
      </c>
      <c r="G409" s="8" t="s">
        <v>370</v>
      </c>
      <c r="H409" t="s">
        <v>4318</v>
      </c>
    </row>
    <row r="410" spans="1:8" x14ac:dyDescent="0.2">
      <c r="A410" s="2" t="s">
        <v>2025</v>
      </c>
      <c r="B410" s="2" t="s">
        <v>2026</v>
      </c>
      <c r="C410" s="2" t="s">
        <v>2027</v>
      </c>
      <c r="D410" s="2" t="s">
        <v>4611</v>
      </c>
      <c r="E410" s="2" t="s">
        <v>301</v>
      </c>
      <c r="F410" s="2" t="s">
        <v>18</v>
      </c>
      <c r="G410" s="8">
        <v>8922</v>
      </c>
      <c r="H410" t="s">
        <v>4317</v>
      </c>
    </row>
    <row r="411" spans="1:8" x14ac:dyDescent="0.2">
      <c r="A411" s="2" t="s">
        <v>2029</v>
      </c>
      <c r="B411" s="2" t="s">
        <v>2030</v>
      </c>
      <c r="C411" s="2"/>
      <c r="D411" s="2" t="s">
        <v>5059</v>
      </c>
      <c r="E411" s="2" t="s">
        <v>482</v>
      </c>
      <c r="F411" s="2" t="s">
        <v>5196</v>
      </c>
      <c r="G411" s="8" t="s">
        <v>483</v>
      </c>
      <c r="H411" t="s">
        <v>4317</v>
      </c>
    </row>
    <row r="412" spans="1:8" x14ac:dyDescent="0.2">
      <c r="A412" s="2" t="s">
        <v>2032</v>
      </c>
      <c r="B412" s="2" t="s">
        <v>2033</v>
      </c>
      <c r="C412" s="2"/>
      <c r="D412" s="2" t="s">
        <v>4612</v>
      </c>
      <c r="E412" s="2" t="s">
        <v>148</v>
      </c>
      <c r="F412" s="2" t="s">
        <v>18</v>
      </c>
      <c r="G412" s="8">
        <v>94132</v>
      </c>
      <c r="H412" t="s">
        <v>4318</v>
      </c>
    </row>
    <row r="413" spans="1:8" x14ac:dyDescent="0.2">
      <c r="A413" s="2" t="s">
        <v>2035</v>
      </c>
      <c r="B413" s="2" t="s">
        <v>2036</v>
      </c>
      <c r="C413" s="2"/>
      <c r="D413" s="2" t="s">
        <v>4613</v>
      </c>
      <c r="E413" s="2" t="s">
        <v>290</v>
      </c>
      <c r="F413" s="2" t="s">
        <v>18</v>
      </c>
      <c r="G413" s="8">
        <v>70505</v>
      </c>
      <c r="H413" t="s">
        <v>4317</v>
      </c>
    </row>
    <row r="414" spans="1:8" x14ac:dyDescent="0.2">
      <c r="A414" s="2" t="s">
        <v>2038</v>
      </c>
      <c r="B414" s="2" t="s">
        <v>2039</v>
      </c>
      <c r="C414" s="2"/>
      <c r="D414" s="2" t="s">
        <v>4614</v>
      </c>
      <c r="E414" s="2" t="s">
        <v>56</v>
      </c>
      <c r="F414" s="2" t="s">
        <v>5197</v>
      </c>
      <c r="G414" s="8">
        <v>92191</v>
      </c>
      <c r="H414" t="s">
        <v>4317</v>
      </c>
    </row>
    <row r="415" spans="1:8" x14ac:dyDescent="0.2">
      <c r="A415" s="2" t="s">
        <v>2041</v>
      </c>
      <c r="B415" s="2" t="s">
        <v>2042</v>
      </c>
      <c r="C415" s="2" t="s">
        <v>2043</v>
      </c>
      <c r="D415" s="2" t="s">
        <v>4615</v>
      </c>
      <c r="E415" s="2" t="s">
        <v>107</v>
      </c>
      <c r="F415" s="2" t="s">
        <v>5196</v>
      </c>
      <c r="G415" s="8">
        <v>91841</v>
      </c>
      <c r="H415" t="s">
        <v>4317</v>
      </c>
    </row>
    <row r="416" spans="1:8" x14ac:dyDescent="0.2">
      <c r="A416" s="2" t="s">
        <v>2045</v>
      </c>
      <c r="B416" s="2" t="s">
        <v>2046</v>
      </c>
      <c r="C416" s="2"/>
      <c r="D416" s="2" t="s">
        <v>4616</v>
      </c>
      <c r="E416" s="2" t="s">
        <v>183</v>
      </c>
      <c r="F416" s="2" t="s">
        <v>5197</v>
      </c>
      <c r="G416" s="8">
        <v>75799</v>
      </c>
      <c r="H416" t="s">
        <v>4317</v>
      </c>
    </row>
    <row r="417" spans="1:8" x14ac:dyDescent="0.2">
      <c r="A417" s="2" t="s">
        <v>2048</v>
      </c>
      <c r="B417" s="2" t="s">
        <v>2049</v>
      </c>
      <c r="C417" s="2" t="s">
        <v>2050</v>
      </c>
      <c r="D417" s="2"/>
      <c r="E417" s="2" t="s">
        <v>290</v>
      </c>
      <c r="F417" s="2" t="s">
        <v>5197</v>
      </c>
      <c r="G417" s="8">
        <v>70593</v>
      </c>
      <c r="H417" t="s">
        <v>4318</v>
      </c>
    </row>
    <row r="418" spans="1:8" x14ac:dyDescent="0.2">
      <c r="A418" s="2" t="s">
        <v>2052</v>
      </c>
      <c r="B418" s="2" t="s">
        <v>2053</v>
      </c>
      <c r="C418" s="2"/>
      <c r="D418" s="2" t="s">
        <v>4617</v>
      </c>
      <c r="E418" s="2" t="s">
        <v>201</v>
      </c>
      <c r="F418" s="2" t="s">
        <v>18</v>
      </c>
      <c r="G418" s="8">
        <v>45426</v>
      </c>
      <c r="H418" t="s">
        <v>4317</v>
      </c>
    </row>
    <row r="419" spans="1:8" x14ac:dyDescent="0.2">
      <c r="A419" s="2" t="s">
        <v>2055</v>
      </c>
      <c r="B419" s="2" t="s">
        <v>2056</v>
      </c>
      <c r="C419" s="2"/>
      <c r="D419" s="2" t="s">
        <v>4618</v>
      </c>
      <c r="E419" s="2" t="s">
        <v>182</v>
      </c>
      <c r="F419" s="2" t="s">
        <v>5196</v>
      </c>
      <c r="G419" s="8">
        <v>85072</v>
      </c>
      <c r="H419" t="s">
        <v>4317</v>
      </c>
    </row>
    <row r="420" spans="1:8" x14ac:dyDescent="0.2">
      <c r="A420" s="2" t="s">
        <v>2058</v>
      </c>
      <c r="B420" s="2" t="s">
        <v>2059</v>
      </c>
      <c r="C420" s="2" t="s">
        <v>2060</v>
      </c>
      <c r="D420" s="2"/>
      <c r="E420" s="2" t="s">
        <v>129</v>
      </c>
      <c r="F420" s="2" t="s">
        <v>5197</v>
      </c>
      <c r="G420" s="8">
        <v>94263</v>
      </c>
      <c r="H420" t="s">
        <v>4317</v>
      </c>
    </row>
    <row r="421" spans="1:8" x14ac:dyDescent="0.2">
      <c r="A421" s="2" t="s">
        <v>2062</v>
      </c>
      <c r="B421" s="2" t="s">
        <v>2063</v>
      </c>
      <c r="C421" s="2" t="s">
        <v>2064</v>
      </c>
      <c r="D421" s="2" t="s">
        <v>4619</v>
      </c>
      <c r="E421" s="2" t="s">
        <v>234</v>
      </c>
      <c r="F421" s="2" t="s">
        <v>5196</v>
      </c>
      <c r="G421" s="8">
        <v>68505</v>
      </c>
      <c r="H421" t="s">
        <v>4317</v>
      </c>
    </row>
    <row r="422" spans="1:8" x14ac:dyDescent="0.2">
      <c r="A422" s="2" t="s">
        <v>2066</v>
      </c>
      <c r="B422" s="2" t="s">
        <v>2067</v>
      </c>
      <c r="C422" s="2" t="s">
        <v>2068</v>
      </c>
      <c r="D422" s="2" t="s">
        <v>4620</v>
      </c>
      <c r="E422" s="2" t="s">
        <v>170</v>
      </c>
      <c r="F422" s="2" t="s">
        <v>18</v>
      </c>
      <c r="G422" s="8">
        <v>17126</v>
      </c>
      <c r="H422" t="s">
        <v>4318</v>
      </c>
    </row>
    <row r="423" spans="1:8" x14ac:dyDescent="0.2">
      <c r="A423" s="2" t="s">
        <v>2069</v>
      </c>
      <c r="B423" s="2" t="s">
        <v>2070</v>
      </c>
      <c r="C423" s="2" t="s">
        <v>2071</v>
      </c>
      <c r="D423" s="2" t="s">
        <v>4621</v>
      </c>
      <c r="E423" s="2" t="s">
        <v>67</v>
      </c>
      <c r="F423" s="2" t="s">
        <v>18</v>
      </c>
      <c r="G423" s="8">
        <v>70174</v>
      </c>
      <c r="H423" t="s">
        <v>4317</v>
      </c>
    </row>
    <row r="424" spans="1:8" x14ac:dyDescent="0.2">
      <c r="A424" s="2" t="s">
        <v>2073</v>
      </c>
      <c r="B424" s="2" t="s">
        <v>2074</v>
      </c>
      <c r="C424" s="2"/>
      <c r="D424" s="2" t="s">
        <v>4622</v>
      </c>
      <c r="E424" s="2" t="s">
        <v>229</v>
      </c>
      <c r="F424" s="2" t="s">
        <v>5197</v>
      </c>
      <c r="G424" s="8">
        <v>53726</v>
      </c>
      <c r="H424" t="s">
        <v>4318</v>
      </c>
    </row>
    <row r="425" spans="1:8" x14ac:dyDescent="0.2">
      <c r="A425" s="2" t="s">
        <v>2076</v>
      </c>
      <c r="B425" s="2" t="s">
        <v>2077</v>
      </c>
      <c r="C425" s="2"/>
      <c r="D425" s="2" t="s">
        <v>4623</v>
      </c>
      <c r="E425" s="2" t="s">
        <v>46</v>
      </c>
      <c r="F425" s="2" t="s">
        <v>5196</v>
      </c>
      <c r="G425" s="8">
        <v>25336</v>
      </c>
      <c r="H425" t="s">
        <v>4318</v>
      </c>
    </row>
    <row r="426" spans="1:8" x14ac:dyDescent="0.2">
      <c r="A426" s="2" t="s">
        <v>2079</v>
      </c>
      <c r="B426" s="2" t="s">
        <v>2080</v>
      </c>
      <c r="C426" s="2" t="s">
        <v>2081</v>
      </c>
      <c r="D426" s="2" t="s">
        <v>4624</v>
      </c>
      <c r="E426" s="2" t="s">
        <v>86</v>
      </c>
      <c r="F426" s="2" t="s">
        <v>5197</v>
      </c>
      <c r="G426" s="8">
        <v>72204</v>
      </c>
      <c r="H426" t="s">
        <v>4317</v>
      </c>
    </row>
    <row r="427" spans="1:8" x14ac:dyDescent="0.2">
      <c r="A427" s="2" t="s">
        <v>2083</v>
      </c>
      <c r="B427" s="2" t="s">
        <v>2084</v>
      </c>
      <c r="C427" s="2" t="s">
        <v>2085</v>
      </c>
      <c r="D427" s="2" t="s">
        <v>4625</v>
      </c>
      <c r="E427" s="2" t="s">
        <v>70</v>
      </c>
      <c r="F427" s="2" t="s">
        <v>18</v>
      </c>
      <c r="G427" s="8">
        <v>99507</v>
      </c>
      <c r="H427" t="s">
        <v>4318</v>
      </c>
    </row>
    <row r="428" spans="1:8" x14ac:dyDescent="0.2">
      <c r="A428" s="2" t="s">
        <v>2087</v>
      </c>
      <c r="B428" s="2" t="s">
        <v>2088</v>
      </c>
      <c r="C428" s="2" t="s">
        <v>2089</v>
      </c>
      <c r="D428" s="2" t="s">
        <v>5060</v>
      </c>
      <c r="E428" s="2" t="s">
        <v>376</v>
      </c>
      <c r="F428" s="2" t="s">
        <v>5196</v>
      </c>
      <c r="G428" s="8" t="s">
        <v>377</v>
      </c>
      <c r="H428" t="s">
        <v>4317</v>
      </c>
    </row>
    <row r="429" spans="1:8" x14ac:dyDescent="0.2">
      <c r="A429" s="2" t="s">
        <v>2091</v>
      </c>
      <c r="B429" s="2" t="s">
        <v>2092</v>
      </c>
      <c r="C429" s="2"/>
      <c r="D429" s="2" t="s">
        <v>4626</v>
      </c>
      <c r="E429" s="2" t="s">
        <v>148</v>
      </c>
      <c r="F429" s="2" t="s">
        <v>18</v>
      </c>
      <c r="G429" s="8">
        <v>94110</v>
      </c>
      <c r="H429" t="s">
        <v>4317</v>
      </c>
    </row>
    <row r="430" spans="1:8" x14ac:dyDescent="0.2">
      <c r="A430" s="2" t="s">
        <v>2094</v>
      </c>
      <c r="B430" s="2" t="s">
        <v>2095</v>
      </c>
      <c r="C430" s="2" t="s">
        <v>2096</v>
      </c>
      <c r="D430" s="2" t="s">
        <v>4627</v>
      </c>
      <c r="E430" s="2" t="s">
        <v>179</v>
      </c>
      <c r="F430" s="2" t="s">
        <v>5197</v>
      </c>
      <c r="G430" s="8">
        <v>44485</v>
      </c>
      <c r="H430" t="s">
        <v>4318</v>
      </c>
    </row>
    <row r="431" spans="1:8" x14ac:dyDescent="0.2">
      <c r="A431" s="2" t="s">
        <v>2098</v>
      </c>
      <c r="B431" s="2" t="s">
        <v>2099</v>
      </c>
      <c r="C431" s="2" t="s">
        <v>2100</v>
      </c>
      <c r="D431" s="2" t="s">
        <v>4628</v>
      </c>
      <c r="E431" s="2" t="s">
        <v>231</v>
      </c>
      <c r="F431" s="2" t="s">
        <v>5196</v>
      </c>
      <c r="G431" s="8">
        <v>23324</v>
      </c>
      <c r="H431" t="s">
        <v>4318</v>
      </c>
    </row>
    <row r="432" spans="1:8" x14ac:dyDescent="0.2">
      <c r="A432" s="2" t="s">
        <v>2102</v>
      </c>
      <c r="B432" s="2" t="s">
        <v>2103</v>
      </c>
      <c r="C432" s="2" t="s">
        <v>2104</v>
      </c>
      <c r="D432" s="2" t="s">
        <v>4629</v>
      </c>
      <c r="E432" s="2" t="s">
        <v>91</v>
      </c>
      <c r="F432" s="2" t="s">
        <v>18</v>
      </c>
      <c r="G432" s="8">
        <v>39236</v>
      </c>
      <c r="H432" t="s">
        <v>4317</v>
      </c>
    </row>
    <row r="433" spans="1:8" x14ac:dyDescent="0.2">
      <c r="A433" s="2" t="s">
        <v>2106</v>
      </c>
      <c r="B433" s="2" t="s">
        <v>2107</v>
      </c>
      <c r="C433" s="2" t="s">
        <v>2108</v>
      </c>
      <c r="D433" s="2" t="s">
        <v>5061</v>
      </c>
      <c r="E433" s="2" t="s">
        <v>333</v>
      </c>
      <c r="F433" s="2" t="s">
        <v>5196</v>
      </c>
      <c r="G433" s="8" t="s">
        <v>334</v>
      </c>
      <c r="H433" t="s">
        <v>4317</v>
      </c>
    </row>
    <row r="434" spans="1:8" x14ac:dyDescent="0.2">
      <c r="A434" s="2" t="s">
        <v>2110</v>
      </c>
      <c r="B434" s="2" t="s">
        <v>2111</v>
      </c>
      <c r="C434" s="2"/>
      <c r="D434" s="2" t="s">
        <v>4630</v>
      </c>
      <c r="E434" s="2" t="s">
        <v>43</v>
      </c>
      <c r="F434" s="2" t="s">
        <v>18</v>
      </c>
      <c r="G434" s="8">
        <v>53277</v>
      </c>
      <c r="H434" t="s">
        <v>4318</v>
      </c>
    </row>
    <row r="435" spans="1:8" x14ac:dyDescent="0.2">
      <c r="A435" s="2" t="s">
        <v>2113</v>
      </c>
      <c r="B435" s="2" t="s">
        <v>2114</v>
      </c>
      <c r="C435" s="2" t="s">
        <v>2115</v>
      </c>
      <c r="D435" s="2" t="s">
        <v>4631</v>
      </c>
      <c r="E435" s="2" t="s">
        <v>129</v>
      </c>
      <c r="F435" s="2" t="s">
        <v>5196</v>
      </c>
      <c r="G435" s="8">
        <v>94250</v>
      </c>
      <c r="H435" t="s">
        <v>4317</v>
      </c>
    </row>
    <row r="436" spans="1:8" x14ac:dyDescent="0.2">
      <c r="A436" s="2" t="s">
        <v>2117</v>
      </c>
      <c r="B436" s="2" t="s">
        <v>2118</v>
      </c>
      <c r="C436" s="2"/>
      <c r="D436" s="2" t="s">
        <v>4632</v>
      </c>
      <c r="E436" s="2" t="s">
        <v>239</v>
      </c>
      <c r="F436" s="2" t="s">
        <v>18</v>
      </c>
      <c r="G436" s="8">
        <v>2298</v>
      </c>
      <c r="H436" t="s">
        <v>4318</v>
      </c>
    </row>
    <row r="437" spans="1:8" x14ac:dyDescent="0.2">
      <c r="A437" s="2" t="s">
        <v>2120</v>
      </c>
      <c r="B437" s="2" t="s">
        <v>2121</v>
      </c>
      <c r="C437" s="2" t="s">
        <v>2122</v>
      </c>
      <c r="D437" s="2" t="s">
        <v>4633</v>
      </c>
      <c r="E437" s="2" t="s">
        <v>146</v>
      </c>
      <c r="F437" s="2" t="s">
        <v>5197</v>
      </c>
      <c r="G437" s="8">
        <v>66622</v>
      </c>
      <c r="H437" t="s">
        <v>4318</v>
      </c>
    </row>
    <row r="438" spans="1:8" x14ac:dyDescent="0.2">
      <c r="A438" s="2" t="s">
        <v>2124</v>
      </c>
      <c r="B438" s="2" t="s">
        <v>2125</v>
      </c>
      <c r="C438" s="2" t="s">
        <v>2126</v>
      </c>
      <c r="D438" s="2" t="s">
        <v>4634</v>
      </c>
      <c r="E438" s="2" t="s">
        <v>95</v>
      </c>
      <c r="F438" s="2" t="s">
        <v>18</v>
      </c>
      <c r="G438" s="8">
        <v>58122</v>
      </c>
      <c r="H438" t="s">
        <v>4317</v>
      </c>
    </row>
    <row r="439" spans="1:8" x14ac:dyDescent="0.2">
      <c r="A439" s="2" t="s">
        <v>2128</v>
      </c>
      <c r="B439" s="2" t="s">
        <v>2129</v>
      </c>
      <c r="C439" s="2"/>
      <c r="D439" s="2" t="s">
        <v>4635</v>
      </c>
      <c r="E439" s="2" t="s">
        <v>61</v>
      </c>
      <c r="F439" s="2" t="s">
        <v>18</v>
      </c>
      <c r="G439" s="8">
        <v>77095</v>
      </c>
      <c r="H439" t="s">
        <v>4318</v>
      </c>
    </row>
    <row r="440" spans="1:8" x14ac:dyDescent="0.2">
      <c r="A440" s="2" t="s">
        <v>2131</v>
      </c>
      <c r="B440" s="2" t="s">
        <v>2132</v>
      </c>
      <c r="C440" s="2" t="s">
        <v>2133</v>
      </c>
      <c r="D440" s="2" t="s">
        <v>4636</v>
      </c>
      <c r="E440" s="2" t="s">
        <v>75</v>
      </c>
      <c r="F440" s="2" t="s">
        <v>5196</v>
      </c>
      <c r="G440" s="8">
        <v>73190</v>
      </c>
      <c r="H440" t="s">
        <v>4318</v>
      </c>
    </row>
    <row r="441" spans="1:8" x14ac:dyDescent="0.2">
      <c r="A441" s="2" t="s">
        <v>2135</v>
      </c>
      <c r="B441" s="2" t="s">
        <v>2136</v>
      </c>
      <c r="C441" s="2" t="s">
        <v>2137</v>
      </c>
      <c r="D441" s="2" t="s">
        <v>5062</v>
      </c>
      <c r="E441" s="2" t="s">
        <v>470</v>
      </c>
      <c r="F441" s="2" t="s">
        <v>5196</v>
      </c>
      <c r="G441" s="8" t="s">
        <v>412</v>
      </c>
      <c r="H441" t="s">
        <v>4318</v>
      </c>
    </row>
    <row r="442" spans="1:8" x14ac:dyDescent="0.2">
      <c r="A442" s="2" t="s">
        <v>2139</v>
      </c>
      <c r="B442" s="2" t="s">
        <v>2140</v>
      </c>
      <c r="C442" s="2" t="s">
        <v>2141</v>
      </c>
      <c r="D442" s="2" t="s">
        <v>4637</v>
      </c>
      <c r="E442" s="2" t="s">
        <v>118</v>
      </c>
      <c r="F442" s="2" t="s">
        <v>18</v>
      </c>
      <c r="G442" s="8">
        <v>14205</v>
      </c>
      <c r="H442" t="s">
        <v>4317</v>
      </c>
    </row>
    <row r="443" spans="1:8" x14ac:dyDescent="0.2">
      <c r="A443" s="2" t="s">
        <v>2143</v>
      </c>
      <c r="B443" s="2" t="s">
        <v>2144</v>
      </c>
      <c r="C443" s="2" t="s">
        <v>2145</v>
      </c>
      <c r="D443" s="2" t="s">
        <v>5063</v>
      </c>
      <c r="E443" s="2" t="s">
        <v>1511</v>
      </c>
      <c r="F443" s="2" t="s">
        <v>5197</v>
      </c>
      <c r="G443" s="8" t="s">
        <v>450</v>
      </c>
      <c r="H443" t="s">
        <v>4317</v>
      </c>
    </row>
    <row r="444" spans="1:8" x14ac:dyDescent="0.2">
      <c r="A444" s="2" t="s">
        <v>2147</v>
      </c>
      <c r="B444" s="2" t="s">
        <v>2148</v>
      </c>
      <c r="C444" s="2" t="s">
        <v>2149</v>
      </c>
      <c r="D444" s="2" t="s">
        <v>4638</v>
      </c>
      <c r="E444" s="2" t="s">
        <v>292</v>
      </c>
      <c r="F444" s="2" t="s">
        <v>5196</v>
      </c>
      <c r="G444" s="8">
        <v>18018</v>
      </c>
      <c r="H444" t="s">
        <v>4318</v>
      </c>
    </row>
    <row r="445" spans="1:8" x14ac:dyDescent="0.2">
      <c r="A445" s="2" t="s">
        <v>2151</v>
      </c>
      <c r="B445" s="2" t="s">
        <v>2152</v>
      </c>
      <c r="C445" s="2" t="s">
        <v>2153</v>
      </c>
      <c r="D445" s="2" t="s">
        <v>5064</v>
      </c>
      <c r="E445" s="2" t="s">
        <v>461</v>
      </c>
      <c r="F445" s="2" t="s">
        <v>5197</v>
      </c>
      <c r="G445" s="8" t="s">
        <v>379</v>
      </c>
      <c r="H445" t="s">
        <v>4317</v>
      </c>
    </row>
    <row r="446" spans="1:8" x14ac:dyDescent="0.2">
      <c r="A446" s="2" t="s">
        <v>2155</v>
      </c>
      <c r="B446" s="2" t="s">
        <v>2156</v>
      </c>
      <c r="C446" s="2" t="s">
        <v>2157</v>
      </c>
      <c r="D446" s="2" t="s">
        <v>5065</v>
      </c>
      <c r="E446" s="2" t="s">
        <v>2158</v>
      </c>
      <c r="F446" s="2" t="s">
        <v>5196</v>
      </c>
      <c r="G446" s="8" t="s">
        <v>391</v>
      </c>
      <c r="H446" t="s">
        <v>4318</v>
      </c>
    </row>
    <row r="447" spans="1:8" x14ac:dyDescent="0.2">
      <c r="A447" s="2" t="s">
        <v>2160</v>
      </c>
      <c r="B447" s="2" t="s">
        <v>2161</v>
      </c>
      <c r="C447" s="2" t="s">
        <v>2162</v>
      </c>
      <c r="D447" s="2"/>
      <c r="E447" s="2" t="s">
        <v>386</v>
      </c>
      <c r="F447" s="2" t="s">
        <v>5197</v>
      </c>
      <c r="G447" s="8" t="s">
        <v>344</v>
      </c>
      <c r="H447" t="s">
        <v>4317</v>
      </c>
    </row>
    <row r="448" spans="1:8" x14ac:dyDescent="0.2">
      <c r="A448" s="2" t="s">
        <v>2164</v>
      </c>
      <c r="B448" s="2" t="s">
        <v>2165</v>
      </c>
      <c r="C448" s="2" t="s">
        <v>2166</v>
      </c>
      <c r="D448" s="2" t="s">
        <v>5158</v>
      </c>
      <c r="E448" s="2" t="s">
        <v>142</v>
      </c>
      <c r="F448" s="2" t="s">
        <v>5197</v>
      </c>
      <c r="G448" s="8" t="s">
        <v>213</v>
      </c>
      <c r="H448" t="s">
        <v>4317</v>
      </c>
    </row>
    <row r="449" spans="1:8" x14ac:dyDescent="0.2">
      <c r="A449" s="2" t="s">
        <v>2168</v>
      </c>
      <c r="B449" s="2" t="s">
        <v>2169</v>
      </c>
      <c r="C449" s="2" t="s">
        <v>2170</v>
      </c>
      <c r="D449" s="2"/>
      <c r="E449" s="2" t="s">
        <v>182</v>
      </c>
      <c r="F449" s="2" t="s">
        <v>18</v>
      </c>
      <c r="G449" s="8">
        <v>85099</v>
      </c>
      <c r="H449" t="s">
        <v>4318</v>
      </c>
    </row>
    <row r="450" spans="1:8" x14ac:dyDescent="0.2">
      <c r="A450" s="2" t="s">
        <v>2172</v>
      </c>
      <c r="B450" s="2" t="s">
        <v>2173</v>
      </c>
      <c r="C450" s="2" t="s">
        <v>2174</v>
      </c>
      <c r="D450" s="2" t="s">
        <v>5066</v>
      </c>
      <c r="E450" s="2" t="s">
        <v>340</v>
      </c>
      <c r="F450" s="2" t="s">
        <v>5196</v>
      </c>
      <c r="G450" s="8" t="s">
        <v>341</v>
      </c>
      <c r="H450" t="s">
        <v>4318</v>
      </c>
    </row>
    <row r="451" spans="1:8" x14ac:dyDescent="0.2">
      <c r="A451" s="2" t="s">
        <v>2176</v>
      </c>
      <c r="B451" s="2" t="s">
        <v>2177</v>
      </c>
      <c r="C451" s="2" t="s">
        <v>2178</v>
      </c>
      <c r="D451" s="2" t="s">
        <v>4639</v>
      </c>
      <c r="E451" s="2" t="s">
        <v>258</v>
      </c>
      <c r="F451" s="2" t="s">
        <v>18</v>
      </c>
      <c r="G451" s="8">
        <v>43610</v>
      </c>
      <c r="H451" t="s">
        <v>4318</v>
      </c>
    </row>
    <row r="452" spans="1:8" x14ac:dyDescent="0.2">
      <c r="A452" s="2" t="s">
        <v>2180</v>
      </c>
      <c r="B452" s="2" t="s">
        <v>2181</v>
      </c>
      <c r="C452" s="2" t="s">
        <v>2182</v>
      </c>
      <c r="D452" s="2" t="s">
        <v>5067</v>
      </c>
      <c r="E452" s="2" t="s">
        <v>2183</v>
      </c>
      <c r="F452" s="2" t="s">
        <v>5196</v>
      </c>
      <c r="G452" s="8" t="s">
        <v>2184</v>
      </c>
      <c r="H452" t="s">
        <v>4318</v>
      </c>
    </row>
    <row r="453" spans="1:8" x14ac:dyDescent="0.2">
      <c r="A453" s="2" t="s">
        <v>2186</v>
      </c>
      <c r="B453" s="2" t="s">
        <v>2187</v>
      </c>
      <c r="C453" s="2" t="s">
        <v>2188</v>
      </c>
      <c r="D453" s="2" t="s">
        <v>4640</v>
      </c>
      <c r="E453" s="2" t="s">
        <v>33</v>
      </c>
      <c r="F453" s="2" t="s">
        <v>18</v>
      </c>
      <c r="G453" s="8">
        <v>28210</v>
      </c>
      <c r="H453" t="s">
        <v>4317</v>
      </c>
    </row>
    <row r="454" spans="1:8" x14ac:dyDescent="0.2">
      <c r="A454" s="2" t="s">
        <v>2190</v>
      </c>
      <c r="B454" s="2" t="s">
        <v>2191</v>
      </c>
      <c r="C454" s="2" t="s">
        <v>2192</v>
      </c>
      <c r="D454" s="2" t="s">
        <v>4641</v>
      </c>
      <c r="E454" s="2" t="s">
        <v>103</v>
      </c>
      <c r="F454" s="2" t="s">
        <v>18</v>
      </c>
      <c r="G454" s="8">
        <v>98109</v>
      </c>
      <c r="H454" t="s">
        <v>4318</v>
      </c>
    </row>
    <row r="455" spans="1:8" x14ac:dyDescent="0.2">
      <c r="A455" s="2" t="s">
        <v>2194</v>
      </c>
      <c r="B455" s="2" t="s">
        <v>2195</v>
      </c>
      <c r="C455" s="2" t="s">
        <v>2196</v>
      </c>
      <c r="D455" s="2" t="s">
        <v>4642</v>
      </c>
      <c r="E455" s="2" t="s">
        <v>200</v>
      </c>
      <c r="F455" s="2" t="s">
        <v>5197</v>
      </c>
      <c r="G455" s="8">
        <v>18706</v>
      </c>
      <c r="H455" t="s">
        <v>4318</v>
      </c>
    </row>
    <row r="456" spans="1:8" x14ac:dyDescent="0.2">
      <c r="A456" s="2" t="s">
        <v>2198</v>
      </c>
      <c r="B456" s="2" t="s">
        <v>2199</v>
      </c>
      <c r="C456" s="2" t="s">
        <v>2200</v>
      </c>
      <c r="D456" s="2"/>
      <c r="E456" s="2" t="s">
        <v>445</v>
      </c>
      <c r="F456" s="2" t="s">
        <v>5196</v>
      </c>
      <c r="G456" s="8" t="s">
        <v>326</v>
      </c>
      <c r="H456" t="s">
        <v>4317</v>
      </c>
    </row>
    <row r="457" spans="1:8" x14ac:dyDescent="0.2">
      <c r="A457" s="2" t="s">
        <v>2202</v>
      </c>
      <c r="B457" s="2" t="s">
        <v>2203</v>
      </c>
      <c r="C457" s="2" t="s">
        <v>2204</v>
      </c>
      <c r="D457" s="2" t="s">
        <v>5068</v>
      </c>
      <c r="E457" s="2" t="s">
        <v>484</v>
      </c>
      <c r="F457" s="2" t="s">
        <v>5197</v>
      </c>
      <c r="G457" s="8" t="s">
        <v>359</v>
      </c>
      <c r="H457" t="s">
        <v>4317</v>
      </c>
    </row>
    <row r="458" spans="1:8" x14ac:dyDescent="0.2">
      <c r="A458" s="2" t="s">
        <v>2206</v>
      </c>
      <c r="B458" s="2" t="s">
        <v>2207</v>
      </c>
      <c r="C458" s="2" t="s">
        <v>2208</v>
      </c>
      <c r="D458" s="2" t="s">
        <v>5159</v>
      </c>
      <c r="E458" s="2" t="s">
        <v>282</v>
      </c>
      <c r="F458" s="2" t="s">
        <v>5197</v>
      </c>
      <c r="G458" s="8" t="s">
        <v>283</v>
      </c>
      <c r="H458" t="s">
        <v>4318</v>
      </c>
    </row>
    <row r="459" spans="1:8" x14ac:dyDescent="0.2">
      <c r="A459" s="2" t="s">
        <v>2210</v>
      </c>
      <c r="B459" s="2" t="s">
        <v>2211</v>
      </c>
      <c r="C459" s="2" t="s">
        <v>2212</v>
      </c>
      <c r="D459" s="2" t="s">
        <v>4643</v>
      </c>
      <c r="E459" s="2" t="s">
        <v>217</v>
      </c>
      <c r="F459" s="2" t="s">
        <v>18</v>
      </c>
      <c r="G459" s="8">
        <v>14652</v>
      </c>
      <c r="H459" t="s">
        <v>4318</v>
      </c>
    </row>
    <row r="460" spans="1:8" x14ac:dyDescent="0.2">
      <c r="A460" s="2" t="s">
        <v>2214</v>
      </c>
      <c r="B460" s="2" t="s">
        <v>2215</v>
      </c>
      <c r="C460" s="2" t="s">
        <v>2216</v>
      </c>
      <c r="D460" s="2" t="s">
        <v>4644</v>
      </c>
      <c r="E460" s="2" t="s">
        <v>124</v>
      </c>
      <c r="F460" s="2" t="s">
        <v>5196</v>
      </c>
      <c r="G460" s="8">
        <v>85754</v>
      </c>
      <c r="H460" t="s">
        <v>4318</v>
      </c>
    </row>
    <row r="461" spans="1:8" x14ac:dyDescent="0.2">
      <c r="A461" s="2" t="s">
        <v>2218</v>
      </c>
      <c r="B461" s="2" t="s">
        <v>2219</v>
      </c>
      <c r="C461" s="2" t="s">
        <v>2220</v>
      </c>
      <c r="D461" s="2" t="s">
        <v>4645</v>
      </c>
      <c r="E461" s="2" t="s">
        <v>31</v>
      </c>
      <c r="F461" s="2" t="s">
        <v>18</v>
      </c>
      <c r="G461" s="8">
        <v>55480</v>
      </c>
      <c r="H461" t="s">
        <v>4318</v>
      </c>
    </row>
    <row r="462" spans="1:8" x14ac:dyDescent="0.2">
      <c r="A462" s="2" t="s">
        <v>2222</v>
      </c>
      <c r="B462" s="2" t="s">
        <v>2223</v>
      </c>
      <c r="C462" s="2" t="s">
        <v>2224</v>
      </c>
      <c r="D462" s="2" t="s">
        <v>5069</v>
      </c>
      <c r="E462" s="2" t="s">
        <v>395</v>
      </c>
      <c r="F462" s="2" t="s">
        <v>5196</v>
      </c>
      <c r="G462" s="8" t="s">
        <v>396</v>
      </c>
      <c r="H462" t="s">
        <v>4317</v>
      </c>
    </row>
    <row r="463" spans="1:8" x14ac:dyDescent="0.2">
      <c r="A463" s="2" t="s">
        <v>2226</v>
      </c>
      <c r="B463" s="2" t="s">
        <v>2227</v>
      </c>
      <c r="C463" s="2" t="s">
        <v>2228</v>
      </c>
      <c r="D463" s="2" t="s">
        <v>5160</v>
      </c>
      <c r="E463" s="2" t="s">
        <v>83</v>
      </c>
      <c r="F463" s="2" t="s">
        <v>5197</v>
      </c>
      <c r="G463" s="8" t="s">
        <v>84</v>
      </c>
      <c r="H463" t="s">
        <v>4317</v>
      </c>
    </row>
    <row r="464" spans="1:8" x14ac:dyDescent="0.2">
      <c r="A464" s="2" t="s">
        <v>2230</v>
      </c>
      <c r="B464" s="2" t="s">
        <v>2231</v>
      </c>
      <c r="C464" s="2" t="s">
        <v>2232</v>
      </c>
      <c r="D464" s="2" t="s">
        <v>4646</v>
      </c>
      <c r="E464" s="2" t="s">
        <v>82</v>
      </c>
      <c r="F464" s="2" t="s">
        <v>18</v>
      </c>
      <c r="G464" s="8">
        <v>31119</v>
      </c>
      <c r="H464" t="s">
        <v>4317</v>
      </c>
    </row>
    <row r="465" spans="1:8" x14ac:dyDescent="0.2">
      <c r="A465" s="2" t="s">
        <v>2234</v>
      </c>
      <c r="B465" s="2" t="s">
        <v>2235</v>
      </c>
      <c r="C465" s="2" t="s">
        <v>2236</v>
      </c>
      <c r="D465" s="2" t="s">
        <v>5070</v>
      </c>
      <c r="E465" s="2" t="s">
        <v>435</v>
      </c>
      <c r="F465" s="2" t="s">
        <v>5196</v>
      </c>
      <c r="G465" s="8" t="s">
        <v>342</v>
      </c>
      <c r="H465" t="s">
        <v>4318</v>
      </c>
    </row>
    <row r="466" spans="1:8" x14ac:dyDescent="0.2">
      <c r="A466" s="2" t="s">
        <v>2238</v>
      </c>
      <c r="B466" s="2" t="s">
        <v>2239</v>
      </c>
      <c r="C466" s="2" t="s">
        <v>2240</v>
      </c>
      <c r="D466" s="2" t="s">
        <v>5161</v>
      </c>
      <c r="E466" s="2" t="s">
        <v>296</v>
      </c>
      <c r="F466" s="2" t="s">
        <v>5197</v>
      </c>
      <c r="G466" s="8" t="s">
        <v>297</v>
      </c>
      <c r="H466" t="s">
        <v>4318</v>
      </c>
    </row>
    <row r="467" spans="1:8" x14ac:dyDescent="0.2">
      <c r="A467" s="2" t="s">
        <v>2242</v>
      </c>
      <c r="B467" s="2" t="s">
        <v>2243</v>
      </c>
      <c r="C467" s="2" t="s">
        <v>2244</v>
      </c>
      <c r="D467" s="2" t="s">
        <v>4647</v>
      </c>
      <c r="E467" s="2" t="s">
        <v>47</v>
      </c>
      <c r="F467" s="2" t="s">
        <v>18</v>
      </c>
      <c r="G467" s="8">
        <v>37939</v>
      </c>
      <c r="H467" t="s">
        <v>4317</v>
      </c>
    </row>
    <row r="468" spans="1:8" x14ac:dyDescent="0.2">
      <c r="A468" s="2" t="s">
        <v>2246</v>
      </c>
      <c r="B468" s="2" t="s">
        <v>2247</v>
      </c>
      <c r="C468" s="2" t="s">
        <v>2248</v>
      </c>
      <c r="D468" s="2" t="s">
        <v>4648</v>
      </c>
      <c r="E468" s="2" t="s">
        <v>156</v>
      </c>
      <c r="F468" s="2" t="s">
        <v>5197</v>
      </c>
      <c r="G468" s="8">
        <v>48604</v>
      </c>
      <c r="H468" t="s">
        <v>4317</v>
      </c>
    </row>
    <row r="469" spans="1:8" x14ac:dyDescent="0.2">
      <c r="A469" s="2" t="s">
        <v>2250</v>
      </c>
      <c r="B469" s="2" t="s">
        <v>2251</v>
      </c>
      <c r="C469" s="2" t="s">
        <v>2252</v>
      </c>
      <c r="D469" s="2" t="s">
        <v>4649</v>
      </c>
      <c r="E469" s="2" t="s">
        <v>199</v>
      </c>
      <c r="F469" s="2" t="s">
        <v>5196</v>
      </c>
      <c r="G469" s="8">
        <v>32092</v>
      </c>
      <c r="H469" t="s">
        <v>4318</v>
      </c>
    </row>
    <row r="470" spans="1:8" x14ac:dyDescent="0.2">
      <c r="A470" s="2" t="s">
        <v>2254</v>
      </c>
      <c r="B470" s="2" t="s">
        <v>2255</v>
      </c>
      <c r="C470" s="2" t="s">
        <v>2256</v>
      </c>
      <c r="D470" s="2"/>
      <c r="E470" s="2" t="s">
        <v>138</v>
      </c>
      <c r="F470" s="2" t="s">
        <v>5197</v>
      </c>
      <c r="G470" s="8">
        <v>94913</v>
      </c>
      <c r="H470" t="s">
        <v>4317</v>
      </c>
    </row>
    <row r="471" spans="1:8" x14ac:dyDescent="0.2">
      <c r="A471" s="2" t="s">
        <v>2258</v>
      </c>
      <c r="B471" s="2" t="s">
        <v>2259</v>
      </c>
      <c r="C471" s="2" t="s">
        <v>2260</v>
      </c>
      <c r="D471" s="2" t="s">
        <v>4650</v>
      </c>
      <c r="E471" s="2" t="s">
        <v>96</v>
      </c>
      <c r="F471" s="2" t="s">
        <v>5197</v>
      </c>
      <c r="G471" s="8">
        <v>95113</v>
      </c>
      <c r="H471" t="s">
        <v>4317</v>
      </c>
    </row>
    <row r="472" spans="1:8" x14ac:dyDescent="0.2">
      <c r="A472" s="2" t="s">
        <v>2262</v>
      </c>
      <c r="B472" s="2" t="s">
        <v>2263</v>
      </c>
      <c r="C472" s="2" t="s">
        <v>2264</v>
      </c>
      <c r="D472" s="2" t="s">
        <v>4651</v>
      </c>
      <c r="E472" s="2" t="s">
        <v>257</v>
      </c>
      <c r="F472" s="2" t="s">
        <v>18</v>
      </c>
      <c r="G472" s="8">
        <v>30045</v>
      </c>
      <c r="H472" t="s">
        <v>4317</v>
      </c>
    </row>
    <row r="473" spans="1:8" x14ac:dyDescent="0.2">
      <c r="A473" s="2" t="s">
        <v>2266</v>
      </c>
      <c r="B473" s="2" t="s">
        <v>2267</v>
      </c>
      <c r="C473" s="2"/>
      <c r="D473" s="2" t="s">
        <v>4652</v>
      </c>
      <c r="E473" s="2" t="s">
        <v>146</v>
      </c>
      <c r="F473" s="2" t="s">
        <v>5197</v>
      </c>
      <c r="G473" s="8">
        <v>66622</v>
      </c>
      <c r="H473" t="s">
        <v>4317</v>
      </c>
    </row>
    <row r="474" spans="1:8" x14ac:dyDescent="0.2">
      <c r="A474" s="2" t="s">
        <v>2269</v>
      </c>
      <c r="B474" s="2" t="s">
        <v>2270</v>
      </c>
      <c r="C474" s="2" t="s">
        <v>2271</v>
      </c>
      <c r="D474" s="2" t="s">
        <v>4653</v>
      </c>
      <c r="E474" s="2" t="s">
        <v>65</v>
      </c>
      <c r="F474" s="2" t="s">
        <v>5196</v>
      </c>
      <c r="G474" s="8">
        <v>66276</v>
      </c>
      <c r="H474" t="s">
        <v>4318</v>
      </c>
    </row>
    <row r="475" spans="1:8" x14ac:dyDescent="0.2">
      <c r="A475" s="2" t="s">
        <v>2273</v>
      </c>
      <c r="B475" s="2" t="s">
        <v>2274</v>
      </c>
      <c r="C475" s="2" t="s">
        <v>2275</v>
      </c>
      <c r="D475" s="2" t="s">
        <v>4654</v>
      </c>
      <c r="E475" s="2" t="s">
        <v>103</v>
      </c>
      <c r="F475" s="2" t="s">
        <v>18</v>
      </c>
      <c r="G475" s="8">
        <v>98148</v>
      </c>
      <c r="H475" t="s">
        <v>4318</v>
      </c>
    </row>
    <row r="476" spans="1:8" x14ac:dyDescent="0.2">
      <c r="A476" s="2" t="s">
        <v>2277</v>
      </c>
      <c r="B476" s="2" t="s">
        <v>2278</v>
      </c>
      <c r="C476" s="2" t="s">
        <v>2279</v>
      </c>
      <c r="D476" s="2" t="s">
        <v>5071</v>
      </c>
      <c r="E476" s="2" t="s">
        <v>389</v>
      </c>
      <c r="F476" s="2" t="s">
        <v>5196</v>
      </c>
      <c r="G476" s="8" t="s">
        <v>390</v>
      </c>
      <c r="H476" t="s">
        <v>4317</v>
      </c>
    </row>
    <row r="477" spans="1:8" x14ac:dyDescent="0.2">
      <c r="A477" s="2" t="s">
        <v>2281</v>
      </c>
      <c r="B477" s="2" t="s">
        <v>2282</v>
      </c>
      <c r="C477" s="2" t="s">
        <v>2283</v>
      </c>
      <c r="D477" s="2"/>
      <c r="E477" s="2" t="s">
        <v>312</v>
      </c>
      <c r="F477" s="2" t="s">
        <v>18</v>
      </c>
      <c r="G477" s="8">
        <v>34745</v>
      </c>
      <c r="H477" t="s">
        <v>4318</v>
      </c>
    </row>
    <row r="478" spans="1:8" x14ac:dyDescent="0.2">
      <c r="A478" s="2" t="s">
        <v>2285</v>
      </c>
      <c r="B478" s="2" t="s">
        <v>2286</v>
      </c>
      <c r="C478" s="2" t="s">
        <v>2287</v>
      </c>
      <c r="D478" s="2" t="s">
        <v>4655</v>
      </c>
      <c r="E478" s="2" t="s">
        <v>217</v>
      </c>
      <c r="F478" s="2" t="s">
        <v>5197</v>
      </c>
      <c r="G478" s="8">
        <v>14683</v>
      </c>
      <c r="H478" t="s">
        <v>4317</v>
      </c>
    </row>
    <row r="479" spans="1:8" x14ac:dyDescent="0.2">
      <c r="A479" s="2" t="s">
        <v>2289</v>
      </c>
      <c r="B479" s="2" t="s">
        <v>2290</v>
      </c>
      <c r="C479" s="2" t="s">
        <v>2291</v>
      </c>
      <c r="D479" s="2" t="s">
        <v>4656</v>
      </c>
      <c r="E479" s="2" t="s">
        <v>183</v>
      </c>
      <c r="F479" s="2" t="s">
        <v>18</v>
      </c>
      <c r="G479" s="8">
        <v>75799</v>
      </c>
      <c r="H479" t="s">
        <v>4318</v>
      </c>
    </row>
    <row r="480" spans="1:8" x14ac:dyDescent="0.2">
      <c r="A480" s="2" t="s">
        <v>2293</v>
      </c>
      <c r="B480" s="2" t="s">
        <v>2294</v>
      </c>
      <c r="C480" s="2" t="s">
        <v>2295</v>
      </c>
      <c r="D480" s="2" t="s">
        <v>4657</v>
      </c>
      <c r="E480" s="2" t="s">
        <v>87</v>
      </c>
      <c r="F480" s="2" t="s">
        <v>5196</v>
      </c>
      <c r="G480" s="8">
        <v>11388</v>
      </c>
      <c r="H480" t="s">
        <v>4317</v>
      </c>
    </row>
    <row r="481" spans="1:8" x14ac:dyDescent="0.2">
      <c r="A481" s="2" t="s">
        <v>2296</v>
      </c>
      <c r="B481" s="2" t="s">
        <v>2297</v>
      </c>
      <c r="C481" s="2"/>
      <c r="D481" s="2" t="s">
        <v>4658</v>
      </c>
      <c r="E481" s="2" t="s">
        <v>32</v>
      </c>
      <c r="F481" s="2" t="s">
        <v>5197</v>
      </c>
      <c r="G481" s="8">
        <v>20167</v>
      </c>
      <c r="H481" t="s">
        <v>4317</v>
      </c>
    </row>
    <row r="482" spans="1:8" x14ac:dyDescent="0.2">
      <c r="A482" s="2" t="s">
        <v>2298</v>
      </c>
      <c r="B482" s="2" t="s">
        <v>2299</v>
      </c>
      <c r="C482" s="2" t="s">
        <v>2300</v>
      </c>
      <c r="D482" s="2" t="s">
        <v>4659</v>
      </c>
      <c r="E482" s="2" t="s">
        <v>36</v>
      </c>
      <c r="F482" s="2" t="s">
        <v>18</v>
      </c>
      <c r="G482" s="8">
        <v>23203</v>
      </c>
      <c r="H482" t="s">
        <v>4318</v>
      </c>
    </row>
    <row r="483" spans="1:8" x14ac:dyDescent="0.2">
      <c r="A483" s="2" t="s">
        <v>2302</v>
      </c>
      <c r="B483" s="2" t="s">
        <v>2303</v>
      </c>
      <c r="C483" s="2" t="s">
        <v>2304</v>
      </c>
      <c r="D483" s="2" t="s">
        <v>5162</v>
      </c>
      <c r="E483" s="2" t="s">
        <v>249</v>
      </c>
      <c r="F483" s="2" t="s">
        <v>5197</v>
      </c>
      <c r="G483" s="8" t="s">
        <v>112</v>
      </c>
      <c r="H483" t="s">
        <v>4318</v>
      </c>
    </row>
    <row r="484" spans="1:8" x14ac:dyDescent="0.2">
      <c r="A484" s="2" t="s">
        <v>2306</v>
      </c>
      <c r="B484" s="2" t="s">
        <v>2307</v>
      </c>
      <c r="C484" s="2" t="s">
        <v>2308</v>
      </c>
      <c r="D484" s="2" t="s">
        <v>4660</v>
      </c>
      <c r="E484" s="2" t="s">
        <v>162</v>
      </c>
      <c r="F484" s="2" t="s">
        <v>18</v>
      </c>
      <c r="G484" s="8">
        <v>22309</v>
      </c>
      <c r="H484" t="s">
        <v>4317</v>
      </c>
    </row>
    <row r="485" spans="1:8" x14ac:dyDescent="0.2">
      <c r="A485" s="2" t="s">
        <v>2310</v>
      </c>
      <c r="B485" s="2" t="s">
        <v>2311</v>
      </c>
      <c r="C485" s="2"/>
      <c r="D485" s="2" t="s">
        <v>4661</v>
      </c>
      <c r="E485" s="2" t="s">
        <v>214</v>
      </c>
      <c r="F485" s="2" t="s">
        <v>5196</v>
      </c>
      <c r="G485" s="8">
        <v>84115</v>
      </c>
      <c r="H485" t="s">
        <v>4317</v>
      </c>
    </row>
    <row r="486" spans="1:8" x14ac:dyDescent="0.2">
      <c r="A486" s="2" t="s">
        <v>2313</v>
      </c>
      <c r="B486" s="2" t="s">
        <v>2314</v>
      </c>
      <c r="C486" s="2" t="s">
        <v>2315</v>
      </c>
      <c r="D486" s="2"/>
      <c r="E486" s="2" t="s">
        <v>96</v>
      </c>
      <c r="F486" s="2" t="s">
        <v>18</v>
      </c>
      <c r="G486" s="8">
        <v>95108</v>
      </c>
      <c r="H486" t="s">
        <v>4318</v>
      </c>
    </row>
    <row r="487" spans="1:8" x14ac:dyDescent="0.2">
      <c r="A487" s="2" t="s">
        <v>2317</v>
      </c>
      <c r="B487" s="2" t="s">
        <v>2318</v>
      </c>
      <c r="C487" s="2" t="s">
        <v>2319</v>
      </c>
      <c r="D487" s="2" t="s">
        <v>5072</v>
      </c>
      <c r="E487" s="2" t="s">
        <v>367</v>
      </c>
      <c r="F487" s="2" t="s">
        <v>5196</v>
      </c>
      <c r="G487" s="8" t="s">
        <v>368</v>
      </c>
      <c r="H487" t="s">
        <v>4317</v>
      </c>
    </row>
    <row r="488" spans="1:8" x14ac:dyDescent="0.2">
      <c r="A488" s="2" t="s">
        <v>2321</v>
      </c>
      <c r="B488" s="2" t="s">
        <v>2322</v>
      </c>
      <c r="C488" s="2" t="s">
        <v>2323</v>
      </c>
      <c r="D488" s="2" t="s">
        <v>5073</v>
      </c>
      <c r="E488" s="2" t="s">
        <v>467</v>
      </c>
      <c r="F488" s="2" t="s">
        <v>5196</v>
      </c>
      <c r="G488" s="8" t="s">
        <v>440</v>
      </c>
      <c r="H488" t="s">
        <v>4317</v>
      </c>
    </row>
    <row r="489" spans="1:8" x14ac:dyDescent="0.2">
      <c r="A489" s="2" t="s">
        <v>2325</v>
      </c>
      <c r="B489" s="2" t="s">
        <v>2326</v>
      </c>
      <c r="C489" s="2" t="s">
        <v>2327</v>
      </c>
      <c r="D489" s="2" t="s">
        <v>5074</v>
      </c>
      <c r="E489" s="2" t="s">
        <v>467</v>
      </c>
      <c r="F489" s="2" t="s">
        <v>5196</v>
      </c>
      <c r="G489" s="8" t="s">
        <v>440</v>
      </c>
      <c r="H489" t="s">
        <v>4318</v>
      </c>
    </row>
    <row r="490" spans="1:8" x14ac:dyDescent="0.2">
      <c r="A490" s="2" t="s">
        <v>2329</v>
      </c>
      <c r="B490" s="2" t="s">
        <v>2330</v>
      </c>
      <c r="C490" s="2" t="s">
        <v>2331</v>
      </c>
      <c r="D490" s="2" t="s">
        <v>5075</v>
      </c>
      <c r="E490" s="2" t="s">
        <v>420</v>
      </c>
      <c r="F490" s="2" t="s">
        <v>5197</v>
      </c>
      <c r="G490" s="8" t="s">
        <v>421</v>
      </c>
      <c r="H490" t="s">
        <v>4317</v>
      </c>
    </row>
    <row r="491" spans="1:8" x14ac:dyDescent="0.2">
      <c r="A491" s="2" t="s">
        <v>2333</v>
      </c>
      <c r="B491" s="2" t="s">
        <v>2334</v>
      </c>
      <c r="C491" s="2" t="s">
        <v>2335</v>
      </c>
      <c r="D491" s="2" t="s">
        <v>4662</v>
      </c>
      <c r="E491" s="2" t="s">
        <v>48</v>
      </c>
      <c r="F491" s="2" t="s">
        <v>5197</v>
      </c>
      <c r="G491" s="8">
        <v>79945</v>
      </c>
      <c r="H491" t="s">
        <v>4318</v>
      </c>
    </row>
    <row r="492" spans="1:8" x14ac:dyDescent="0.2">
      <c r="A492" s="2" t="s">
        <v>2337</v>
      </c>
      <c r="B492" s="2" t="s">
        <v>2338</v>
      </c>
      <c r="C492" s="2" t="s">
        <v>2339</v>
      </c>
      <c r="D492" s="2" t="s">
        <v>4663</v>
      </c>
      <c r="E492" s="2" t="s">
        <v>269</v>
      </c>
      <c r="F492" s="2" t="s">
        <v>18</v>
      </c>
      <c r="G492" s="8">
        <v>33355</v>
      </c>
      <c r="H492" t="s">
        <v>4318</v>
      </c>
    </row>
    <row r="493" spans="1:8" x14ac:dyDescent="0.2">
      <c r="A493" s="2" t="s">
        <v>2341</v>
      </c>
      <c r="B493" s="2" t="s">
        <v>2342</v>
      </c>
      <c r="C493" s="2"/>
      <c r="D493" s="2" t="s">
        <v>4664</v>
      </c>
      <c r="E493" s="2" t="s">
        <v>34</v>
      </c>
      <c r="F493" s="2" t="s">
        <v>5197</v>
      </c>
      <c r="G493" s="8">
        <v>46295</v>
      </c>
      <c r="H493" t="s">
        <v>4318</v>
      </c>
    </row>
    <row r="494" spans="1:8" x14ac:dyDescent="0.2">
      <c r="A494" s="2" t="s">
        <v>2344</v>
      </c>
      <c r="B494" s="2" t="s">
        <v>2345</v>
      </c>
      <c r="C494" s="2" t="s">
        <v>2346</v>
      </c>
      <c r="D494" s="2" t="s">
        <v>4665</v>
      </c>
      <c r="E494" s="2" t="s">
        <v>43</v>
      </c>
      <c r="F494" s="2" t="s">
        <v>5196</v>
      </c>
      <c r="G494" s="8">
        <v>53234</v>
      </c>
      <c r="H494" t="s">
        <v>4317</v>
      </c>
    </row>
    <row r="495" spans="1:8" x14ac:dyDescent="0.2">
      <c r="A495" s="2" t="s">
        <v>2348</v>
      </c>
      <c r="B495" s="2" t="s">
        <v>2349</v>
      </c>
      <c r="C495" s="2" t="s">
        <v>2350</v>
      </c>
      <c r="D495" s="2" t="s">
        <v>5163</v>
      </c>
      <c r="E495" s="2" t="s">
        <v>271</v>
      </c>
      <c r="F495" s="2" t="s">
        <v>5197</v>
      </c>
      <c r="G495" s="8" t="s">
        <v>272</v>
      </c>
      <c r="H495" t="s">
        <v>4318</v>
      </c>
    </row>
    <row r="496" spans="1:8" x14ac:dyDescent="0.2">
      <c r="A496" s="2" t="s">
        <v>2352</v>
      </c>
      <c r="B496" s="2" t="s">
        <v>2353</v>
      </c>
      <c r="C496" s="2" t="s">
        <v>2354</v>
      </c>
      <c r="D496" s="2" t="s">
        <v>4666</v>
      </c>
      <c r="E496" s="2" t="s">
        <v>30</v>
      </c>
      <c r="F496" s="2" t="s">
        <v>5196</v>
      </c>
      <c r="G496" s="8">
        <v>70836</v>
      </c>
      <c r="H496" t="s">
        <v>4318</v>
      </c>
    </row>
    <row r="497" spans="1:8" x14ac:dyDescent="0.2">
      <c r="A497" s="2" t="s">
        <v>2356</v>
      </c>
      <c r="B497" s="2" t="s">
        <v>2357</v>
      </c>
      <c r="C497" s="2"/>
      <c r="D497" s="2" t="s">
        <v>4667</v>
      </c>
      <c r="E497" s="2" t="s">
        <v>168</v>
      </c>
      <c r="F497" s="2" t="s">
        <v>5197</v>
      </c>
      <c r="G497" s="8">
        <v>6816</v>
      </c>
      <c r="H497" t="s">
        <v>4317</v>
      </c>
    </row>
    <row r="498" spans="1:8" x14ac:dyDescent="0.2">
      <c r="A498" s="2" t="s">
        <v>2359</v>
      </c>
      <c r="B498" s="2" t="s">
        <v>2360</v>
      </c>
      <c r="C498" s="2" t="s">
        <v>2361</v>
      </c>
      <c r="D498" s="2" t="s">
        <v>4668</v>
      </c>
      <c r="E498" s="2" t="s">
        <v>248</v>
      </c>
      <c r="F498" s="2" t="s">
        <v>18</v>
      </c>
      <c r="G498" s="8">
        <v>32590</v>
      </c>
      <c r="H498" t="s">
        <v>4318</v>
      </c>
    </row>
    <row r="499" spans="1:8" x14ac:dyDescent="0.2">
      <c r="A499" s="2" t="s">
        <v>2363</v>
      </c>
      <c r="B499" s="2" t="s">
        <v>2364</v>
      </c>
      <c r="C499" s="2" t="s">
        <v>2365</v>
      </c>
      <c r="D499" s="2" t="s">
        <v>5076</v>
      </c>
      <c r="E499" s="2" t="s">
        <v>2366</v>
      </c>
      <c r="F499" s="2" t="s">
        <v>5196</v>
      </c>
      <c r="G499" s="8" t="s">
        <v>344</v>
      </c>
      <c r="H499" t="s">
        <v>4318</v>
      </c>
    </row>
    <row r="500" spans="1:8" x14ac:dyDescent="0.2">
      <c r="A500" s="2" t="s">
        <v>2368</v>
      </c>
      <c r="B500" s="2" t="s">
        <v>2369</v>
      </c>
      <c r="C500" s="2" t="s">
        <v>2370</v>
      </c>
      <c r="D500" s="2" t="s">
        <v>5164</v>
      </c>
      <c r="E500" s="2" t="s">
        <v>218</v>
      </c>
      <c r="F500" s="2" t="s">
        <v>5197</v>
      </c>
      <c r="G500" s="8" t="s">
        <v>332</v>
      </c>
      <c r="H500" t="s">
        <v>4317</v>
      </c>
    </row>
    <row r="501" spans="1:8" x14ac:dyDescent="0.2">
      <c r="A501" s="2" t="s">
        <v>2372</v>
      </c>
      <c r="B501" s="2" t="s">
        <v>2373</v>
      </c>
      <c r="C501" s="2"/>
      <c r="D501" s="2" t="s">
        <v>5077</v>
      </c>
      <c r="E501" s="2" t="s">
        <v>1291</v>
      </c>
      <c r="F501" s="2" t="s">
        <v>5196</v>
      </c>
      <c r="G501" s="8" t="s">
        <v>344</v>
      </c>
      <c r="H501" t="s">
        <v>4317</v>
      </c>
    </row>
    <row r="502" spans="1:8" x14ac:dyDescent="0.2">
      <c r="A502" s="2" t="s">
        <v>2375</v>
      </c>
      <c r="B502" s="2" t="s">
        <v>2376</v>
      </c>
      <c r="C502" s="2"/>
      <c r="D502" s="2" t="s">
        <v>4669</v>
      </c>
      <c r="E502" s="2" t="s">
        <v>181</v>
      </c>
      <c r="F502" s="2" t="s">
        <v>18</v>
      </c>
      <c r="G502" s="8">
        <v>49518</v>
      </c>
      <c r="H502" t="s">
        <v>4318</v>
      </c>
    </row>
    <row r="503" spans="1:8" x14ac:dyDescent="0.2">
      <c r="A503" s="2" t="s">
        <v>2378</v>
      </c>
      <c r="B503" s="2" t="s">
        <v>2379</v>
      </c>
      <c r="C503" s="2" t="s">
        <v>2380</v>
      </c>
      <c r="D503" s="2" t="s">
        <v>5165</v>
      </c>
      <c r="E503" s="2" t="s">
        <v>361</v>
      </c>
      <c r="F503" s="2" t="s">
        <v>5197</v>
      </c>
      <c r="G503" s="8" t="s">
        <v>362</v>
      </c>
      <c r="H503" t="s">
        <v>4318</v>
      </c>
    </row>
    <row r="504" spans="1:8" x14ac:dyDescent="0.2">
      <c r="A504" s="2" t="s">
        <v>2381</v>
      </c>
      <c r="B504" s="2" t="s">
        <v>2382</v>
      </c>
      <c r="C504" s="2" t="s">
        <v>2383</v>
      </c>
      <c r="D504" s="2" t="s">
        <v>4670</v>
      </c>
      <c r="E504" s="2" t="s">
        <v>114</v>
      </c>
      <c r="F504" s="2" t="s">
        <v>18</v>
      </c>
      <c r="G504" s="8">
        <v>66160</v>
      </c>
      <c r="H504" t="s">
        <v>4318</v>
      </c>
    </row>
    <row r="505" spans="1:8" x14ac:dyDescent="0.2">
      <c r="A505" s="2" t="s">
        <v>2384</v>
      </c>
      <c r="B505" s="2" t="s">
        <v>2385</v>
      </c>
      <c r="C505" s="2"/>
      <c r="D505" s="2" t="s">
        <v>4671</v>
      </c>
      <c r="E505" s="2" t="s">
        <v>446</v>
      </c>
      <c r="F505" s="2" t="s">
        <v>18</v>
      </c>
      <c r="G505" s="8">
        <v>14905</v>
      </c>
      <c r="H505" t="s">
        <v>4318</v>
      </c>
    </row>
    <row r="506" spans="1:8" x14ac:dyDescent="0.2">
      <c r="A506" s="2" t="s">
        <v>2386</v>
      </c>
      <c r="B506" s="2" t="s">
        <v>2387</v>
      </c>
      <c r="C506" s="2" t="s">
        <v>2388</v>
      </c>
      <c r="D506" s="2" t="s">
        <v>4672</v>
      </c>
      <c r="E506" s="2" t="s">
        <v>43</v>
      </c>
      <c r="F506" s="2" t="s">
        <v>5197</v>
      </c>
      <c r="G506" s="8">
        <v>53205</v>
      </c>
      <c r="H506" t="s">
        <v>4317</v>
      </c>
    </row>
    <row r="507" spans="1:8" x14ac:dyDescent="0.2">
      <c r="A507" s="2" t="s">
        <v>2390</v>
      </c>
      <c r="B507" s="2" t="s">
        <v>2391</v>
      </c>
      <c r="C507" s="2" t="s">
        <v>2392</v>
      </c>
      <c r="D507" s="2" t="s">
        <v>4673</v>
      </c>
      <c r="E507" s="2" t="s">
        <v>255</v>
      </c>
      <c r="F507" s="2" t="s">
        <v>5196</v>
      </c>
      <c r="G507" s="8">
        <v>27264</v>
      </c>
      <c r="H507" t="s">
        <v>4318</v>
      </c>
    </row>
    <row r="508" spans="1:8" x14ac:dyDescent="0.2">
      <c r="A508" s="2" t="s">
        <v>2394</v>
      </c>
      <c r="B508" s="2" t="s">
        <v>2395</v>
      </c>
      <c r="C508" s="2" t="s">
        <v>2396</v>
      </c>
      <c r="D508" s="2" t="s">
        <v>4674</v>
      </c>
      <c r="E508" s="2" t="s">
        <v>48</v>
      </c>
      <c r="F508" s="2" t="s">
        <v>5197</v>
      </c>
      <c r="G508" s="8">
        <v>88546</v>
      </c>
      <c r="H508" t="s">
        <v>4317</v>
      </c>
    </row>
    <row r="509" spans="1:8" x14ac:dyDescent="0.2">
      <c r="A509" s="2" t="s">
        <v>2398</v>
      </c>
      <c r="B509" s="2" t="s">
        <v>2399</v>
      </c>
      <c r="C509" s="2" t="s">
        <v>2400</v>
      </c>
      <c r="D509" s="2" t="s">
        <v>4675</v>
      </c>
      <c r="E509" s="2" t="s">
        <v>253</v>
      </c>
      <c r="F509" s="2" t="s">
        <v>18</v>
      </c>
      <c r="G509" s="8">
        <v>44185</v>
      </c>
      <c r="H509" t="s">
        <v>4317</v>
      </c>
    </row>
    <row r="510" spans="1:8" x14ac:dyDescent="0.2">
      <c r="A510" s="2" t="s">
        <v>2402</v>
      </c>
      <c r="B510" s="2" t="s">
        <v>2403</v>
      </c>
      <c r="C510" s="2" t="s">
        <v>2404</v>
      </c>
      <c r="D510" s="2" t="s">
        <v>5078</v>
      </c>
      <c r="E510" s="2" t="s">
        <v>373</v>
      </c>
      <c r="F510" s="2" t="s">
        <v>5196</v>
      </c>
      <c r="G510" s="8" t="s">
        <v>374</v>
      </c>
      <c r="H510" t="s">
        <v>4318</v>
      </c>
    </row>
    <row r="511" spans="1:8" x14ac:dyDescent="0.2">
      <c r="A511" s="2" t="s">
        <v>2406</v>
      </c>
      <c r="B511" s="2" t="s">
        <v>2407</v>
      </c>
      <c r="C511" s="2" t="s">
        <v>2408</v>
      </c>
      <c r="D511" s="2" t="s">
        <v>5079</v>
      </c>
      <c r="E511" s="2" t="s">
        <v>462</v>
      </c>
      <c r="F511" s="2" t="s">
        <v>5196</v>
      </c>
      <c r="G511" s="8" t="s">
        <v>381</v>
      </c>
      <c r="H511" t="s">
        <v>4317</v>
      </c>
    </row>
    <row r="512" spans="1:8" x14ac:dyDescent="0.2">
      <c r="A512" s="2" t="s">
        <v>2410</v>
      </c>
      <c r="B512" s="2" t="s">
        <v>2411</v>
      </c>
      <c r="C512" s="2" t="s">
        <v>2412</v>
      </c>
      <c r="D512" s="2" t="s">
        <v>5080</v>
      </c>
      <c r="E512" s="2" t="s">
        <v>465</v>
      </c>
      <c r="F512" s="2" t="s">
        <v>5197</v>
      </c>
      <c r="G512" s="8" t="s">
        <v>466</v>
      </c>
      <c r="H512" t="s">
        <v>4317</v>
      </c>
    </row>
    <row r="513" spans="1:8" x14ac:dyDescent="0.2">
      <c r="A513" s="2" t="s">
        <v>2414</v>
      </c>
      <c r="B513" s="2" t="s">
        <v>2415</v>
      </c>
      <c r="C513" s="2" t="s">
        <v>2416</v>
      </c>
      <c r="D513" s="2" t="s">
        <v>4676</v>
      </c>
      <c r="E513" s="2" t="s">
        <v>142</v>
      </c>
      <c r="F513" s="2" t="s">
        <v>18</v>
      </c>
      <c r="G513" s="8">
        <v>35244</v>
      </c>
      <c r="H513" t="s">
        <v>4317</v>
      </c>
    </row>
    <row r="514" spans="1:8" x14ac:dyDescent="0.2">
      <c r="A514" s="2" t="s">
        <v>2418</v>
      </c>
      <c r="B514" s="2" t="s">
        <v>2419</v>
      </c>
      <c r="C514" s="2" t="s">
        <v>2420</v>
      </c>
      <c r="D514" s="2" t="s">
        <v>4677</v>
      </c>
      <c r="E514" s="2" t="s">
        <v>324</v>
      </c>
      <c r="F514" s="2" t="s">
        <v>5197</v>
      </c>
      <c r="G514" s="8">
        <v>56372</v>
      </c>
      <c r="H514" t="s">
        <v>4318</v>
      </c>
    </row>
    <row r="515" spans="1:8" x14ac:dyDescent="0.2">
      <c r="A515" s="2" t="s">
        <v>2422</v>
      </c>
      <c r="B515" s="2" t="s">
        <v>2423</v>
      </c>
      <c r="C515" s="2" t="s">
        <v>2424</v>
      </c>
      <c r="D515" s="2"/>
      <c r="E515" s="2" t="s">
        <v>44</v>
      </c>
      <c r="F515" s="2" t="s">
        <v>18</v>
      </c>
      <c r="G515" s="8">
        <v>19191</v>
      </c>
      <c r="H515" t="s">
        <v>4318</v>
      </c>
    </row>
    <row r="516" spans="1:8" x14ac:dyDescent="0.2">
      <c r="A516" s="2" t="s">
        <v>2426</v>
      </c>
      <c r="B516" s="2" t="s">
        <v>2427</v>
      </c>
      <c r="C516" s="2" t="s">
        <v>2428</v>
      </c>
      <c r="D516" s="2" t="s">
        <v>4678</v>
      </c>
      <c r="E516" s="2" t="s">
        <v>39</v>
      </c>
      <c r="F516" s="2" t="s">
        <v>5197</v>
      </c>
      <c r="G516" s="8">
        <v>48211</v>
      </c>
      <c r="H516" t="s">
        <v>4317</v>
      </c>
    </row>
    <row r="517" spans="1:8" x14ac:dyDescent="0.2">
      <c r="A517" s="2" t="s">
        <v>2430</v>
      </c>
      <c r="B517" s="2" t="s">
        <v>2431</v>
      </c>
      <c r="C517" s="2" t="s">
        <v>2432</v>
      </c>
      <c r="D517" s="2" t="s">
        <v>4679</v>
      </c>
      <c r="E517" s="2" t="s">
        <v>102</v>
      </c>
      <c r="F517" s="2" t="s">
        <v>5196</v>
      </c>
      <c r="G517" s="8">
        <v>63180</v>
      </c>
      <c r="H517" t="s">
        <v>4318</v>
      </c>
    </row>
    <row r="518" spans="1:8" x14ac:dyDescent="0.2">
      <c r="A518" s="2" t="s">
        <v>2434</v>
      </c>
      <c r="B518" s="2" t="s">
        <v>2435</v>
      </c>
      <c r="C518" s="2"/>
      <c r="D518" s="2" t="s">
        <v>4680</v>
      </c>
      <c r="E518" s="2" t="s">
        <v>281</v>
      </c>
      <c r="F518" s="2" t="s">
        <v>5197</v>
      </c>
      <c r="G518" s="8">
        <v>12305</v>
      </c>
      <c r="H518" t="s">
        <v>4317</v>
      </c>
    </row>
    <row r="519" spans="1:8" x14ac:dyDescent="0.2">
      <c r="A519" s="2" t="s">
        <v>2437</v>
      </c>
      <c r="B519" s="2" t="s">
        <v>2438</v>
      </c>
      <c r="C519" s="2"/>
      <c r="D519" s="2" t="s">
        <v>4681</v>
      </c>
      <c r="E519" s="2" t="s">
        <v>315</v>
      </c>
      <c r="F519" s="2" t="s">
        <v>18</v>
      </c>
      <c r="G519" s="8">
        <v>33805</v>
      </c>
      <c r="H519" t="s">
        <v>4318</v>
      </c>
    </row>
    <row r="520" spans="1:8" x14ac:dyDescent="0.2">
      <c r="A520" s="2" t="s">
        <v>2440</v>
      </c>
      <c r="B520" s="2" t="s">
        <v>2441</v>
      </c>
      <c r="C520" s="2" t="s">
        <v>2442</v>
      </c>
      <c r="D520" s="2" t="s">
        <v>4682</v>
      </c>
      <c r="E520" s="2" t="s">
        <v>352</v>
      </c>
      <c r="F520" s="2" t="s">
        <v>18</v>
      </c>
      <c r="G520" s="8">
        <v>32941</v>
      </c>
      <c r="H520" t="s">
        <v>4318</v>
      </c>
    </row>
    <row r="521" spans="1:8" x14ac:dyDescent="0.2">
      <c r="A521" s="2" t="s">
        <v>2444</v>
      </c>
      <c r="B521" s="2" t="s">
        <v>2445</v>
      </c>
      <c r="C521" s="2" t="s">
        <v>2446</v>
      </c>
      <c r="D521" s="2" t="s">
        <v>4683</v>
      </c>
      <c r="E521" s="2" t="s">
        <v>61</v>
      </c>
      <c r="F521" s="2" t="s">
        <v>5196</v>
      </c>
      <c r="G521" s="8">
        <v>77075</v>
      </c>
      <c r="H521" t="s">
        <v>4318</v>
      </c>
    </row>
    <row r="522" spans="1:8" x14ac:dyDescent="0.2">
      <c r="A522" s="2" t="s">
        <v>2448</v>
      </c>
      <c r="B522" s="2" t="s">
        <v>2449</v>
      </c>
      <c r="C522" s="2" t="s">
        <v>2450</v>
      </c>
      <c r="D522" s="2" t="s">
        <v>4684</v>
      </c>
      <c r="E522" s="2" t="s">
        <v>67</v>
      </c>
      <c r="F522" s="2" t="s">
        <v>18</v>
      </c>
      <c r="G522" s="8">
        <v>70179</v>
      </c>
      <c r="H522" t="s">
        <v>4318</v>
      </c>
    </row>
    <row r="523" spans="1:8" x14ac:dyDescent="0.2">
      <c r="A523" s="2" t="s">
        <v>2451</v>
      </c>
      <c r="B523" s="2" t="s">
        <v>2452</v>
      </c>
      <c r="C523" s="2" t="s">
        <v>2453</v>
      </c>
      <c r="D523" s="2" t="s">
        <v>4685</v>
      </c>
      <c r="E523" s="2" t="s">
        <v>75</v>
      </c>
      <c r="F523" s="2" t="s">
        <v>5197</v>
      </c>
      <c r="G523" s="8">
        <v>73142</v>
      </c>
      <c r="H523" t="s">
        <v>4318</v>
      </c>
    </row>
    <row r="524" spans="1:8" x14ac:dyDescent="0.2">
      <c r="A524" s="2" t="s">
        <v>2455</v>
      </c>
      <c r="B524" s="2" t="s">
        <v>2456</v>
      </c>
      <c r="C524" s="2" t="s">
        <v>2457</v>
      </c>
      <c r="D524" s="2" t="s">
        <v>4686</v>
      </c>
      <c r="E524" s="2" t="s">
        <v>146</v>
      </c>
      <c r="F524" s="2" t="s">
        <v>18</v>
      </c>
      <c r="G524" s="8">
        <v>66617</v>
      </c>
      <c r="H524" t="s">
        <v>4318</v>
      </c>
    </row>
    <row r="525" spans="1:8" x14ac:dyDescent="0.2">
      <c r="A525" s="2" t="s">
        <v>2459</v>
      </c>
      <c r="B525" s="2" t="s">
        <v>2460</v>
      </c>
      <c r="C525" s="2" t="s">
        <v>2461</v>
      </c>
      <c r="D525" s="2" t="s">
        <v>5081</v>
      </c>
      <c r="E525" s="2" t="s">
        <v>422</v>
      </c>
      <c r="F525" s="2" t="s">
        <v>5196</v>
      </c>
      <c r="G525" s="8" t="s">
        <v>423</v>
      </c>
      <c r="H525" t="s">
        <v>4318</v>
      </c>
    </row>
    <row r="526" spans="1:8" x14ac:dyDescent="0.2">
      <c r="A526" s="2" t="s">
        <v>2463</v>
      </c>
      <c r="B526" s="2" t="s">
        <v>2464</v>
      </c>
      <c r="C526" s="2"/>
      <c r="D526" s="2" t="s">
        <v>4687</v>
      </c>
      <c r="E526" s="2" t="s">
        <v>81</v>
      </c>
      <c r="F526" s="2" t="s">
        <v>18</v>
      </c>
      <c r="G526" s="8">
        <v>62723</v>
      </c>
      <c r="H526" t="s">
        <v>4318</v>
      </c>
    </row>
    <row r="527" spans="1:8" x14ac:dyDescent="0.2">
      <c r="A527" s="2" t="s">
        <v>2466</v>
      </c>
      <c r="B527" s="2" t="s">
        <v>2467</v>
      </c>
      <c r="C527" s="2"/>
      <c r="D527" s="2" t="s">
        <v>4688</v>
      </c>
      <c r="E527" s="2" t="s">
        <v>20</v>
      </c>
      <c r="F527" s="2" t="s">
        <v>5196</v>
      </c>
      <c r="G527" s="8">
        <v>8104</v>
      </c>
      <c r="H527" t="s">
        <v>4317</v>
      </c>
    </row>
    <row r="528" spans="1:8" x14ac:dyDescent="0.2">
      <c r="A528" s="2" t="s">
        <v>2469</v>
      </c>
      <c r="B528" s="2" t="s">
        <v>2470</v>
      </c>
      <c r="C528" s="2" t="s">
        <v>2471</v>
      </c>
      <c r="D528" s="2" t="s">
        <v>4689</v>
      </c>
      <c r="E528" s="2" t="s">
        <v>103</v>
      </c>
      <c r="F528" s="2" t="s">
        <v>18</v>
      </c>
      <c r="G528" s="8">
        <v>98185</v>
      </c>
      <c r="H528" t="s">
        <v>4317</v>
      </c>
    </row>
    <row r="529" spans="1:8" x14ac:dyDescent="0.2">
      <c r="A529" s="2" t="s">
        <v>2473</v>
      </c>
      <c r="B529" s="2" t="s">
        <v>2474</v>
      </c>
      <c r="C529" s="2" t="s">
        <v>2475</v>
      </c>
      <c r="D529" s="2" t="s">
        <v>5166</v>
      </c>
      <c r="E529" s="2" t="s">
        <v>149</v>
      </c>
      <c r="F529" s="2" t="s">
        <v>5197</v>
      </c>
      <c r="G529" s="8" t="s">
        <v>150</v>
      </c>
      <c r="H529" t="s">
        <v>4318</v>
      </c>
    </row>
    <row r="530" spans="1:8" x14ac:dyDescent="0.2">
      <c r="A530" s="2" t="s">
        <v>2477</v>
      </c>
      <c r="B530" s="2" t="s">
        <v>2478</v>
      </c>
      <c r="C530" s="2" t="s">
        <v>2479</v>
      </c>
      <c r="D530" s="2" t="s">
        <v>4690</v>
      </c>
      <c r="E530" s="2" t="s">
        <v>94</v>
      </c>
      <c r="F530" s="2" t="s">
        <v>5197</v>
      </c>
      <c r="G530" s="8">
        <v>76711</v>
      </c>
      <c r="H530" t="s">
        <v>4318</v>
      </c>
    </row>
    <row r="531" spans="1:8" x14ac:dyDescent="0.2">
      <c r="A531" s="2" t="s">
        <v>2481</v>
      </c>
      <c r="B531" s="2" t="s">
        <v>2482</v>
      </c>
      <c r="C531" s="2" t="s">
        <v>2483</v>
      </c>
      <c r="D531" s="2" t="s">
        <v>4691</v>
      </c>
      <c r="E531" s="2" t="s">
        <v>36</v>
      </c>
      <c r="F531" s="2" t="s">
        <v>5197</v>
      </c>
      <c r="G531" s="8">
        <v>23242</v>
      </c>
      <c r="H531" t="s">
        <v>4318</v>
      </c>
    </row>
    <row r="532" spans="1:8" x14ac:dyDescent="0.2">
      <c r="A532" s="2" t="s">
        <v>2485</v>
      </c>
      <c r="B532" s="2" t="s">
        <v>2486</v>
      </c>
      <c r="C532" s="2" t="s">
        <v>2487</v>
      </c>
      <c r="D532" s="2" t="s">
        <v>4692</v>
      </c>
      <c r="E532" s="2" t="s">
        <v>258</v>
      </c>
      <c r="F532" s="2" t="s">
        <v>18</v>
      </c>
      <c r="G532" s="8">
        <v>43610</v>
      </c>
      <c r="H532" t="s">
        <v>4318</v>
      </c>
    </row>
    <row r="533" spans="1:8" x14ac:dyDescent="0.2">
      <c r="A533" s="2" t="s">
        <v>2489</v>
      </c>
      <c r="B533" s="2" t="s">
        <v>2490</v>
      </c>
      <c r="C533" s="2" t="s">
        <v>2491</v>
      </c>
      <c r="D533" s="2" t="s">
        <v>4693</v>
      </c>
      <c r="E533" s="2" t="s">
        <v>25</v>
      </c>
      <c r="F533" s="2" t="s">
        <v>18</v>
      </c>
      <c r="G533" s="8">
        <v>25705</v>
      </c>
      <c r="H533" t="s">
        <v>4318</v>
      </c>
    </row>
    <row r="534" spans="1:8" x14ac:dyDescent="0.2">
      <c r="A534" s="2" t="s">
        <v>2493</v>
      </c>
      <c r="B534" s="2" t="s">
        <v>2494</v>
      </c>
      <c r="C534" s="2" t="s">
        <v>2495</v>
      </c>
      <c r="D534" s="2" t="s">
        <v>4694</v>
      </c>
      <c r="E534" s="2" t="s">
        <v>409</v>
      </c>
      <c r="F534" s="2" t="s">
        <v>5197</v>
      </c>
      <c r="G534" s="8">
        <v>33884</v>
      </c>
      <c r="H534" t="s">
        <v>4317</v>
      </c>
    </row>
    <row r="535" spans="1:8" x14ac:dyDescent="0.2">
      <c r="A535" s="2" t="s">
        <v>2497</v>
      </c>
      <c r="B535" s="2" t="s">
        <v>2498</v>
      </c>
      <c r="C535" s="2"/>
      <c r="D535" s="2" t="s">
        <v>4695</v>
      </c>
      <c r="E535" s="2" t="s">
        <v>50</v>
      </c>
      <c r="F535" s="2" t="s">
        <v>5196</v>
      </c>
      <c r="G535" s="8">
        <v>75323</v>
      </c>
      <c r="H535" t="s">
        <v>4318</v>
      </c>
    </row>
    <row r="536" spans="1:8" x14ac:dyDescent="0.2">
      <c r="A536" s="2" t="s">
        <v>2500</v>
      </c>
      <c r="B536" s="2" t="s">
        <v>2501</v>
      </c>
      <c r="C536" s="2" t="s">
        <v>2502</v>
      </c>
      <c r="D536" s="2" t="s">
        <v>5082</v>
      </c>
      <c r="E536" s="2" t="s">
        <v>452</v>
      </c>
      <c r="F536" s="2" t="s">
        <v>5197</v>
      </c>
      <c r="G536" s="8" t="s">
        <v>453</v>
      </c>
      <c r="H536" t="s">
        <v>4317</v>
      </c>
    </row>
    <row r="537" spans="1:8" x14ac:dyDescent="0.2">
      <c r="A537" s="2" t="s">
        <v>2504</v>
      </c>
      <c r="B537" s="2" t="s">
        <v>2505</v>
      </c>
      <c r="C537" s="2"/>
      <c r="D537" s="2" t="s">
        <v>5083</v>
      </c>
      <c r="E537" s="2" t="s">
        <v>1013</v>
      </c>
      <c r="F537" s="2" t="s">
        <v>5197</v>
      </c>
      <c r="G537" s="8" t="s">
        <v>440</v>
      </c>
      <c r="H537" t="s">
        <v>4318</v>
      </c>
    </row>
    <row r="538" spans="1:8" x14ac:dyDescent="0.2">
      <c r="A538" s="2" t="s">
        <v>2507</v>
      </c>
      <c r="B538" s="2" t="s">
        <v>2508</v>
      </c>
      <c r="C538" s="2" t="s">
        <v>2509</v>
      </c>
      <c r="D538" s="2" t="s">
        <v>4696</v>
      </c>
      <c r="E538" s="2" t="s">
        <v>37</v>
      </c>
      <c r="F538" s="2" t="s">
        <v>18</v>
      </c>
      <c r="G538" s="8">
        <v>43231</v>
      </c>
      <c r="H538" t="s">
        <v>4318</v>
      </c>
    </row>
    <row r="539" spans="1:8" x14ac:dyDescent="0.2">
      <c r="A539" s="2" t="s">
        <v>2511</v>
      </c>
      <c r="B539" s="2" t="s">
        <v>2512</v>
      </c>
      <c r="C539" s="2" t="s">
        <v>2513</v>
      </c>
      <c r="D539" s="2"/>
      <c r="E539" s="2" t="s">
        <v>93</v>
      </c>
      <c r="F539" s="2" t="s">
        <v>18</v>
      </c>
      <c r="G539" s="8">
        <v>47747</v>
      </c>
      <c r="H539" t="s">
        <v>4317</v>
      </c>
    </row>
    <row r="540" spans="1:8" x14ac:dyDescent="0.2">
      <c r="A540" s="2" t="s">
        <v>2515</v>
      </c>
      <c r="B540" s="2" t="s">
        <v>2516</v>
      </c>
      <c r="C540" s="2" t="s">
        <v>2517</v>
      </c>
      <c r="D540" s="2"/>
      <c r="E540" s="2" t="s">
        <v>215</v>
      </c>
      <c r="F540" s="2" t="s">
        <v>5196</v>
      </c>
      <c r="G540" s="8">
        <v>60567</v>
      </c>
      <c r="H540" t="s">
        <v>4317</v>
      </c>
    </row>
    <row r="541" spans="1:8" x14ac:dyDescent="0.2">
      <c r="A541" s="2" t="s">
        <v>2519</v>
      </c>
      <c r="B541" s="2" t="s">
        <v>2520</v>
      </c>
      <c r="C541" s="2" t="s">
        <v>2521</v>
      </c>
      <c r="D541" s="2"/>
      <c r="E541" s="2" t="s">
        <v>46</v>
      </c>
      <c r="F541" s="2" t="s">
        <v>18</v>
      </c>
      <c r="G541" s="8">
        <v>29424</v>
      </c>
      <c r="H541" t="s">
        <v>4318</v>
      </c>
    </row>
    <row r="542" spans="1:8" x14ac:dyDescent="0.2">
      <c r="A542" s="2" t="s">
        <v>2523</v>
      </c>
      <c r="B542" s="2" t="s">
        <v>2524</v>
      </c>
      <c r="C542" s="2" t="s">
        <v>2525</v>
      </c>
      <c r="D542" s="2" t="s">
        <v>4697</v>
      </c>
      <c r="E542" s="2" t="s">
        <v>172</v>
      </c>
      <c r="F542" s="2" t="s">
        <v>18</v>
      </c>
      <c r="G542" s="8">
        <v>48930</v>
      </c>
      <c r="H542" t="s">
        <v>4317</v>
      </c>
    </row>
    <row r="543" spans="1:8" x14ac:dyDescent="0.2">
      <c r="A543" s="2" t="s">
        <v>2527</v>
      </c>
      <c r="B543" s="2" t="s">
        <v>2528</v>
      </c>
      <c r="C543" s="2"/>
      <c r="D543" s="2" t="s">
        <v>5084</v>
      </c>
      <c r="E543" s="2" t="s">
        <v>439</v>
      </c>
      <c r="F543" s="2" t="s">
        <v>5196</v>
      </c>
      <c r="G543" s="8" t="s">
        <v>374</v>
      </c>
      <c r="H543" t="s">
        <v>4317</v>
      </c>
    </row>
    <row r="544" spans="1:8" x14ac:dyDescent="0.2">
      <c r="A544" s="2" t="s">
        <v>2530</v>
      </c>
      <c r="B544" s="2" t="s">
        <v>2531</v>
      </c>
      <c r="C544" s="2" t="s">
        <v>2532</v>
      </c>
      <c r="D544" s="2" t="s">
        <v>4698</v>
      </c>
      <c r="E544" s="2" t="s">
        <v>173</v>
      </c>
      <c r="F544" s="2" t="s">
        <v>18</v>
      </c>
      <c r="G544" s="8">
        <v>71115</v>
      </c>
      <c r="H544" t="s">
        <v>4318</v>
      </c>
    </row>
    <row r="545" spans="1:8" x14ac:dyDescent="0.2">
      <c r="A545" s="2" t="s">
        <v>2534</v>
      </c>
      <c r="B545" s="2" t="s">
        <v>2535</v>
      </c>
      <c r="C545" s="2" t="s">
        <v>2536</v>
      </c>
      <c r="D545" s="2" t="s">
        <v>4699</v>
      </c>
      <c r="E545" s="2" t="s">
        <v>96</v>
      </c>
      <c r="F545" s="2" t="s">
        <v>18</v>
      </c>
      <c r="G545" s="8">
        <v>95194</v>
      </c>
      <c r="H545" t="s">
        <v>4318</v>
      </c>
    </row>
    <row r="546" spans="1:8" x14ac:dyDescent="0.2">
      <c r="A546" s="2" t="s">
        <v>2538</v>
      </c>
      <c r="B546" s="2" t="s">
        <v>2539</v>
      </c>
      <c r="C546" s="2" t="s">
        <v>2540</v>
      </c>
      <c r="D546" s="2" t="s">
        <v>4700</v>
      </c>
      <c r="E546" s="2" t="s">
        <v>44</v>
      </c>
      <c r="F546" s="2" t="s">
        <v>5196</v>
      </c>
      <c r="G546" s="8">
        <v>19104</v>
      </c>
      <c r="H546" t="s">
        <v>4318</v>
      </c>
    </row>
    <row r="547" spans="1:8" x14ac:dyDescent="0.2">
      <c r="A547" s="2" t="s">
        <v>2542</v>
      </c>
      <c r="B547" s="2" t="s">
        <v>2543</v>
      </c>
      <c r="C547" s="2" t="s">
        <v>2544</v>
      </c>
      <c r="D547" s="2" t="s">
        <v>5167</v>
      </c>
      <c r="E547" s="2" t="s">
        <v>174</v>
      </c>
      <c r="F547" s="2" t="s">
        <v>5197</v>
      </c>
      <c r="G547" s="8" t="s">
        <v>175</v>
      </c>
      <c r="H547" t="s">
        <v>4318</v>
      </c>
    </row>
    <row r="548" spans="1:8" x14ac:dyDescent="0.2">
      <c r="A548" s="2" t="s">
        <v>2546</v>
      </c>
      <c r="B548" s="2" t="s">
        <v>2547</v>
      </c>
      <c r="C548" s="2"/>
      <c r="D548" s="2" t="s">
        <v>5085</v>
      </c>
      <c r="E548" s="2" t="s">
        <v>371</v>
      </c>
      <c r="F548" s="2" t="s">
        <v>5196</v>
      </c>
      <c r="G548" s="8" t="s">
        <v>372</v>
      </c>
      <c r="H548" t="s">
        <v>4318</v>
      </c>
    </row>
    <row r="549" spans="1:8" x14ac:dyDescent="0.2">
      <c r="A549" s="2" t="s">
        <v>2549</v>
      </c>
      <c r="B549" s="2" t="s">
        <v>2550</v>
      </c>
      <c r="C549" s="2"/>
      <c r="D549" s="2" t="s">
        <v>4701</v>
      </c>
      <c r="E549" s="2" t="s">
        <v>19</v>
      </c>
      <c r="F549" s="2" t="s">
        <v>5197</v>
      </c>
      <c r="G549" s="8">
        <v>21229</v>
      </c>
      <c r="H549" t="s">
        <v>4317</v>
      </c>
    </row>
    <row r="550" spans="1:8" x14ac:dyDescent="0.2">
      <c r="A550" s="2" t="s">
        <v>2552</v>
      </c>
      <c r="B550" s="2" t="s">
        <v>2553</v>
      </c>
      <c r="C550" s="2" t="s">
        <v>2554</v>
      </c>
      <c r="D550" s="2" t="s">
        <v>4702</v>
      </c>
      <c r="E550" s="2" t="s">
        <v>75</v>
      </c>
      <c r="F550" s="2" t="s">
        <v>18</v>
      </c>
      <c r="G550" s="8">
        <v>73119</v>
      </c>
      <c r="H550" t="s">
        <v>4317</v>
      </c>
    </row>
    <row r="551" spans="1:8" x14ac:dyDescent="0.2">
      <c r="A551" s="2" t="s">
        <v>2556</v>
      </c>
      <c r="B551" s="2" t="s">
        <v>2557</v>
      </c>
      <c r="C551" s="2" t="s">
        <v>2558</v>
      </c>
      <c r="D551" s="2" t="s">
        <v>4703</v>
      </c>
      <c r="E551" s="2" t="s">
        <v>55</v>
      </c>
      <c r="F551" s="2" t="s">
        <v>5196</v>
      </c>
      <c r="G551" s="8">
        <v>10060</v>
      </c>
      <c r="H551" t="s">
        <v>4317</v>
      </c>
    </row>
    <row r="552" spans="1:8" x14ac:dyDescent="0.2">
      <c r="A552" s="2" t="s">
        <v>2560</v>
      </c>
      <c r="B552" s="2" t="s">
        <v>2561</v>
      </c>
      <c r="C552" s="2" t="s">
        <v>2562</v>
      </c>
      <c r="D552" s="2" t="s">
        <v>4704</v>
      </c>
      <c r="E552" s="2" t="s">
        <v>197</v>
      </c>
      <c r="F552" s="2" t="s">
        <v>18</v>
      </c>
      <c r="G552" s="8">
        <v>7112</v>
      </c>
      <c r="H552" t="s">
        <v>4317</v>
      </c>
    </row>
    <row r="553" spans="1:8" x14ac:dyDescent="0.2">
      <c r="A553" s="2" t="s">
        <v>2564</v>
      </c>
      <c r="B553" s="2" t="s">
        <v>2565</v>
      </c>
      <c r="C553" s="2" t="s">
        <v>2566</v>
      </c>
      <c r="D553" s="2" t="s">
        <v>4705</v>
      </c>
      <c r="E553" s="2" t="s">
        <v>17</v>
      </c>
      <c r="F553" s="2" t="s">
        <v>5197</v>
      </c>
      <c r="G553" s="8">
        <v>6510</v>
      </c>
      <c r="H553" t="s">
        <v>4318</v>
      </c>
    </row>
    <row r="554" spans="1:8" x14ac:dyDescent="0.2">
      <c r="A554" s="2" t="s">
        <v>2568</v>
      </c>
      <c r="B554" s="2" t="s">
        <v>2569</v>
      </c>
      <c r="C554" s="2" t="s">
        <v>2570</v>
      </c>
      <c r="D554" s="2" t="s">
        <v>5168</v>
      </c>
      <c r="E554" s="2" t="s">
        <v>361</v>
      </c>
      <c r="F554" s="2" t="s">
        <v>5197</v>
      </c>
      <c r="G554" s="8" t="s">
        <v>362</v>
      </c>
      <c r="H554" t="s">
        <v>4317</v>
      </c>
    </row>
    <row r="555" spans="1:8" x14ac:dyDescent="0.2">
      <c r="A555" s="2" t="s">
        <v>2572</v>
      </c>
      <c r="B555" s="2" t="s">
        <v>2573</v>
      </c>
      <c r="C555" s="2" t="s">
        <v>2574</v>
      </c>
      <c r="D555" s="2"/>
      <c r="E555" s="2" t="s">
        <v>258</v>
      </c>
      <c r="F555" s="2" t="s">
        <v>18</v>
      </c>
      <c r="G555" s="8">
        <v>43610</v>
      </c>
      <c r="H555" t="s">
        <v>4318</v>
      </c>
    </row>
    <row r="556" spans="1:8" x14ac:dyDescent="0.2">
      <c r="A556" s="2" t="s">
        <v>2576</v>
      </c>
      <c r="B556" s="2" t="s">
        <v>2577</v>
      </c>
      <c r="C556" s="2"/>
      <c r="D556" s="2" t="s">
        <v>5169</v>
      </c>
      <c r="E556" s="2" t="s">
        <v>278</v>
      </c>
      <c r="F556" s="2" t="s">
        <v>5197</v>
      </c>
      <c r="G556" s="8" t="s">
        <v>279</v>
      </c>
      <c r="H556" t="s">
        <v>4317</v>
      </c>
    </row>
    <row r="557" spans="1:8" x14ac:dyDescent="0.2">
      <c r="A557" s="2" t="s">
        <v>2579</v>
      </c>
      <c r="B557" s="2" t="s">
        <v>2580</v>
      </c>
      <c r="C557" s="2" t="s">
        <v>2581</v>
      </c>
      <c r="D557" s="2" t="s">
        <v>5086</v>
      </c>
      <c r="E557" s="2" t="s">
        <v>414</v>
      </c>
      <c r="F557" s="2" t="s">
        <v>5196</v>
      </c>
      <c r="G557" s="8" t="s">
        <v>415</v>
      </c>
      <c r="H557" t="s">
        <v>4318</v>
      </c>
    </row>
    <row r="558" spans="1:8" x14ac:dyDescent="0.2">
      <c r="A558" s="2" t="s">
        <v>2583</v>
      </c>
      <c r="B558" s="2" t="s">
        <v>2584</v>
      </c>
      <c r="C558" s="2" t="s">
        <v>2585</v>
      </c>
      <c r="D558" s="2"/>
      <c r="E558" s="2" t="s">
        <v>173</v>
      </c>
      <c r="F558" s="2" t="s">
        <v>18</v>
      </c>
      <c r="G558" s="8">
        <v>71161</v>
      </c>
      <c r="H558" t="s">
        <v>4317</v>
      </c>
    </row>
    <row r="559" spans="1:8" x14ac:dyDescent="0.2">
      <c r="A559" s="2" t="s">
        <v>2587</v>
      </c>
      <c r="B559" s="2" t="s">
        <v>2588</v>
      </c>
      <c r="C559" s="2"/>
      <c r="D559" s="2" t="s">
        <v>4706</v>
      </c>
      <c r="E559" s="2" t="s">
        <v>78</v>
      </c>
      <c r="F559" s="2" t="s">
        <v>5197</v>
      </c>
      <c r="G559" s="8">
        <v>32835</v>
      </c>
      <c r="H559" t="s">
        <v>4318</v>
      </c>
    </row>
    <row r="560" spans="1:8" x14ac:dyDescent="0.2">
      <c r="A560" s="2" t="s">
        <v>2590</v>
      </c>
      <c r="B560" s="2" t="s">
        <v>2591</v>
      </c>
      <c r="C560" s="2"/>
      <c r="D560" s="2" t="s">
        <v>4707</v>
      </c>
      <c r="E560" s="2" t="s">
        <v>41</v>
      </c>
      <c r="F560" s="2" t="s">
        <v>5197</v>
      </c>
      <c r="G560" s="8">
        <v>40515</v>
      </c>
      <c r="H560" t="s">
        <v>4317</v>
      </c>
    </row>
    <row r="561" spans="1:8" x14ac:dyDescent="0.2">
      <c r="A561" s="2" t="s">
        <v>2593</v>
      </c>
      <c r="B561" s="2" t="s">
        <v>2594</v>
      </c>
      <c r="C561" s="2" t="s">
        <v>2595</v>
      </c>
      <c r="D561" s="2" t="s">
        <v>4708</v>
      </c>
      <c r="E561" s="2" t="s">
        <v>43</v>
      </c>
      <c r="F561" s="2" t="s">
        <v>18</v>
      </c>
      <c r="G561" s="8">
        <v>53263</v>
      </c>
      <c r="H561" t="s">
        <v>4317</v>
      </c>
    </row>
    <row r="562" spans="1:8" x14ac:dyDescent="0.2">
      <c r="A562" s="2" t="s">
        <v>2597</v>
      </c>
      <c r="B562" s="2" t="s">
        <v>2598</v>
      </c>
      <c r="C562" s="2"/>
      <c r="D562" s="2" t="s">
        <v>4709</v>
      </c>
      <c r="E562" s="2" t="s">
        <v>238</v>
      </c>
      <c r="F562" s="2" t="s">
        <v>5197</v>
      </c>
      <c r="G562" s="8">
        <v>79176</v>
      </c>
      <c r="H562" t="s">
        <v>4317</v>
      </c>
    </row>
    <row r="563" spans="1:8" x14ac:dyDescent="0.2">
      <c r="A563" s="2" t="s">
        <v>2600</v>
      </c>
      <c r="B563" s="2" t="s">
        <v>2601</v>
      </c>
      <c r="C563" s="2"/>
      <c r="D563" s="2" t="s">
        <v>5087</v>
      </c>
      <c r="E563" s="2" t="s">
        <v>2602</v>
      </c>
      <c r="F563" s="2" t="s">
        <v>5196</v>
      </c>
      <c r="G563" s="8" t="s">
        <v>394</v>
      </c>
      <c r="H563" t="s">
        <v>4317</v>
      </c>
    </row>
    <row r="564" spans="1:8" x14ac:dyDescent="0.2">
      <c r="A564" s="2" t="s">
        <v>2604</v>
      </c>
      <c r="B564" s="2" t="s">
        <v>2605</v>
      </c>
      <c r="C564" s="2" t="s">
        <v>2606</v>
      </c>
      <c r="D564" s="2" t="s">
        <v>5170</v>
      </c>
      <c r="E564" s="2" t="s">
        <v>157</v>
      </c>
      <c r="F564" s="2" t="s">
        <v>5197</v>
      </c>
      <c r="G564" s="8" t="s">
        <v>158</v>
      </c>
      <c r="H564" t="s">
        <v>4318</v>
      </c>
    </row>
    <row r="565" spans="1:8" x14ac:dyDescent="0.2">
      <c r="A565" s="2" t="s">
        <v>2608</v>
      </c>
      <c r="B565" s="2" t="s">
        <v>2609</v>
      </c>
      <c r="C565" s="2" t="s">
        <v>2610</v>
      </c>
      <c r="D565" s="2" t="s">
        <v>4710</v>
      </c>
      <c r="E565" s="2" t="s">
        <v>82</v>
      </c>
      <c r="F565" s="2" t="s">
        <v>18</v>
      </c>
      <c r="G565" s="8">
        <v>30323</v>
      </c>
      <c r="H565" t="s">
        <v>4318</v>
      </c>
    </row>
    <row r="566" spans="1:8" x14ac:dyDescent="0.2">
      <c r="A566" s="2" t="s">
        <v>2612</v>
      </c>
      <c r="B566" s="2" t="s">
        <v>2613</v>
      </c>
      <c r="C566" s="2" t="s">
        <v>2614</v>
      </c>
      <c r="D566" s="2" t="s">
        <v>4711</v>
      </c>
      <c r="E566" s="2" t="s">
        <v>47</v>
      </c>
      <c r="F566" s="2" t="s">
        <v>5197</v>
      </c>
      <c r="G566" s="8">
        <v>37924</v>
      </c>
      <c r="H566" t="s">
        <v>4318</v>
      </c>
    </row>
    <row r="567" spans="1:8" x14ac:dyDescent="0.2">
      <c r="A567" s="2" t="s">
        <v>2616</v>
      </c>
      <c r="B567" s="2" t="s">
        <v>2617</v>
      </c>
      <c r="C567" s="2" t="s">
        <v>2618</v>
      </c>
      <c r="D567" s="2" t="s">
        <v>4712</v>
      </c>
      <c r="E567" s="2" t="s">
        <v>65</v>
      </c>
      <c r="F567" s="2" t="s">
        <v>5196</v>
      </c>
      <c r="G567" s="8">
        <v>66225</v>
      </c>
      <c r="H567" t="s">
        <v>4318</v>
      </c>
    </row>
    <row r="568" spans="1:8" x14ac:dyDescent="0.2">
      <c r="A568" s="2" t="s">
        <v>2620</v>
      </c>
      <c r="B568" s="2" t="s">
        <v>2621</v>
      </c>
      <c r="C568" s="2" t="s">
        <v>2622</v>
      </c>
      <c r="D568" s="2" t="s">
        <v>4713</v>
      </c>
      <c r="E568" s="2" t="s">
        <v>269</v>
      </c>
      <c r="F568" s="2" t="s">
        <v>18</v>
      </c>
      <c r="G568" s="8">
        <v>33330</v>
      </c>
      <c r="H568" t="s">
        <v>4317</v>
      </c>
    </row>
    <row r="569" spans="1:8" x14ac:dyDescent="0.2">
      <c r="A569" s="2" t="s">
        <v>2624</v>
      </c>
      <c r="B569" s="2" t="s">
        <v>2625</v>
      </c>
      <c r="C569" s="2"/>
      <c r="D569" s="2" t="s">
        <v>5088</v>
      </c>
      <c r="E569" s="2" t="s">
        <v>429</v>
      </c>
      <c r="F569" s="2" t="s">
        <v>5196</v>
      </c>
      <c r="G569" s="8" t="s">
        <v>430</v>
      </c>
      <c r="H569" t="s">
        <v>4318</v>
      </c>
    </row>
    <row r="570" spans="1:8" x14ac:dyDescent="0.2">
      <c r="A570" s="2" t="s">
        <v>2627</v>
      </c>
      <c r="B570" s="2" t="s">
        <v>2628</v>
      </c>
      <c r="C570" s="2" t="s">
        <v>2629</v>
      </c>
      <c r="D570" s="2" t="s">
        <v>4714</v>
      </c>
      <c r="E570" s="2" t="s">
        <v>121</v>
      </c>
      <c r="F570" s="2" t="s">
        <v>5197</v>
      </c>
      <c r="G570" s="8">
        <v>78715</v>
      </c>
      <c r="H570" t="s">
        <v>4317</v>
      </c>
    </row>
    <row r="571" spans="1:8" x14ac:dyDescent="0.2">
      <c r="A571" s="2" t="s">
        <v>2631</v>
      </c>
      <c r="B571" s="2" t="s">
        <v>2632</v>
      </c>
      <c r="C571" s="2" t="s">
        <v>2633</v>
      </c>
      <c r="D571" s="2" t="s">
        <v>4715</v>
      </c>
      <c r="E571" s="2" t="s">
        <v>253</v>
      </c>
      <c r="F571" s="2" t="s">
        <v>5197</v>
      </c>
      <c r="G571" s="8">
        <v>44105</v>
      </c>
      <c r="H571" t="s">
        <v>4318</v>
      </c>
    </row>
    <row r="572" spans="1:8" x14ac:dyDescent="0.2">
      <c r="A572" s="2" t="s">
        <v>2635</v>
      </c>
      <c r="B572" s="2" t="s">
        <v>2636</v>
      </c>
      <c r="C572" s="2" t="s">
        <v>2637</v>
      </c>
      <c r="D572" s="2" t="s">
        <v>4716</v>
      </c>
      <c r="E572" s="2" t="s">
        <v>66</v>
      </c>
      <c r="F572" s="2" t="s">
        <v>18</v>
      </c>
      <c r="G572" s="8">
        <v>20784</v>
      </c>
      <c r="H572" t="s">
        <v>4318</v>
      </c>
    </row>
    <row r="573" spans="1:8" x14ac:dyDescent="0.2">
      <c r="A573" s="2" t="s">
        <v>2639</v>
      </c>
      <c r="B573" s="2" t="s">
        <v>2640</v>
      </c>
      <c r="C573" s="2" t="s">
        <v>2641</v>
      </c>
      <c r="D573" s="2" t="s">
        <v>5171</v>
      </c>
      <c r="E573" s="2" t="s">
        <v>242</v>
      </c>
      <c r="F573" s="2" t="s">
        <v>5197</v>
      </c>
      <c r="G573" s="8" t="s">
        <v>243</v>
      </c>
      <c r="H573" t="s">
        <v>4318</v>
      </c>
    </row>
    <row r="574" spans="1:8" x14ac:dyDescent="0.2">
      <c r="A574" s="2" t="s">
        <v>2643</v>
      </c>
      <c r="B574" s="2" t="s">
        <v>2644</v>
      </c>
      <c r="C574" s="2"/>
      <c r="D574" s="2"/>
      <c r="E574" s="2" t="s">
        <v>85</v>
      </c>
      <c r="F574" s="2" t="s">
        <v>18</v>
      </c>
      <c r="G574" s="8">
        <v>91103</v>
      </c>
      <c r="H574" t="s">
        <v>4317</v>
      </c>
    </row>
    <row r="575" spans="1:8" x14ac:dyDescent="0.2">
      <c r="A575" s="2" t="s">
        <v>2646</v>
      </c>
      <c r="B575" s="2" t="s">
        <v>2647</v>
      </c>
      <c r="C575" s="2" t="s">
        <v>2648</v>
      </c>
      <c r="D575" s="2" t="s">
        <v>4717</v>
      </c>
      <c r="E575" s="2" t="s">
        <v>173</v>
      </c>
      <c r="F575" s="2" t="s">
        <v>5196</v>
      </c>
      <c r="G575" s="8">
        <v>71161</v>
      </c>
      <c r="H575" t="s">
        <v>4318</v>
      </c>
    </row>
    <row r="576" spans="1:8" x14ac:dyDescent="0.2">
      <c r="A576" s="2" t="s">
        <v>2650</v>
      </c>
      <c r="B576" s="2" t="s">
        <v>2651</v>
      </c>
      <c r="C576" s="2" t="s">
        <v>2652</v>
      </c>
      <c r="D576" s="2"/>
      <c r="E576" s="2" t="s">
        <v>248</v>
      </c>
      <c r="F576" s="2" t="s">
        <v>18</v>
      </c>
      <c r="G576" s="8">
        <v>32590</v>
      </c>
      <c r="H576" t="s">
        <v>4317</v>
      </c>
    </row>
    <row r="577" spans="1:8" x14ac:dyDescent="0.2">
      <c r="A577" s="2" t="s">
        <v>2654</v>
      </c>
      <c r="B577" s="2" t="s">
        <v>2655</v>
      </c>
      <c r="C577" s="2" t="s">
        <v>2656</v>
      </c>
      <c r="D577" s="2" t="s">
        <v>4718</v>
      </c>
      <c r="E577" s="2" t="s">
        <v>26</v>
      </c>
      <c r="F577" s="2" t="s">
        <v>5197</v>
      </c>
      <c r="G577" s="8">
        <v>90035</v>
      </c>
      <c r="H577" t="s">
        <v>4318</v>
      </c>
    </row>
    <row r="578" spans="1:8" x14ac:dyDescent="0.2">
      <c r="A578" s="2" t="s">
        <v>2658</v>
      </c>
      <c r="B578" s="2" t="s">
        <v>2659</v>
      </c>
      <c r="C578" s="2" t="s">
        <v>2660</v>
      </c>
      <c r="D578" s="2" t="s">
        <v>4719</v>
      </c>
      <c r="E578" s="2" t="s">
        <v>29</v>
      </c>
      <c r="F578" s="2" t="s">
        <v>18</v>
      </c>
      <c r="G578" s="8">
        <v>27705</v>
      </c>
      <c r="H578" t="s">
        <v>4318</v>
      </c>
    </row>
    <row r="579" spans="1:8" x14ac:dyDescent="0.2">
      <c r="A579" s="2" t="s">
        <v>2662</v>
      </c>
      <c r="B579" s="2" t="s">
        <v>2663</v>
      </c>
      <c r="C579" s="2" t="s">
        <v>2664</v>
      </c>
      <c r="D579" s="2"/>
      <c r="E579" s="2" t="s">
        <v>178</v>
      </c>
      <c r="F579" s="2" t="s">
        <v>5197</v>
      </c>
      <c r="G579" s="8" t="s">
        <v>190</v>
      </c>
      <c r="H579" t="s">
        <v>4318</v>
      </c>
    </row>
    <row r="580" spans="1:8" x14ac:dyDescent="0.2">
      <c r="A580" s="2" t="s">
        <v>2666</v>
      </c>
      <c r="B580" s="2" t="s">
        <v>2667</v>
      </c>
      <c r="C580" s="2" t="s">
        <v>2668</v>
      </c>
      <c r="D580" s="2" t="s">
        <v>5089</v>
      </c>
      <c r="E580" s="2" t="s">
        <v>410</v>
      </c>
      <c r="F580" s="2" t="s">
        <v>5196</v>
      </c>
      <c r="G580" s="8" t="s">
        <v>411</v>
      </c>
      <c r="H580" t="s">
        <v>4318</v>
      </c>
    </row>
    <row r="581" spans="1:8" x14ac:dyDescent="0.2">
      <c r="A581" s="2" t="s">
        <v>2669</v>
      </c>
      <c r="B581" s="2" t="s">
        <v>2670</v>
      </c>
      <c r="C581" s="2" t="s">
        <v>2671</v>
      </c>
      <c r="D581" s="2" t="s">
        <v>5090</v>
      </c>
      <c r="E581" s="2" t="s">
        <v>2602</v>
      </c>
      <c r="F581" s="2" t="s">
        <v>5196</v>
      </c>
      <c r="G581" s="8" t="s">
        <v>394</v>
      </c>
      <c r="H581" t="s">
        <v>4318</v>
      </c>
    </row>
    <row r="582" spans="1:8" x14ac:dyDescent="0.2">
      <c r="A582" s="2" t="s">
        <v>2673</v>
      </c>
      <c r="B582" s="2" t="s">
        <v>2674</v>
      </c>
      <c r="C582" s="2" t="s">
        <v>2675</v>
      </c>
      <c r="D582" s="2" t="s">
        <v>4720</v>
      </c>
      <c r="E582" s="2" t="s">
        <v>144</v>
      </c>
      <c r="F582" s="2" t="s">
        <v>18</v>
      </c>
      <c r="G582" s="8">
        <v>90605</v>
      </c>
      <c r="H582" t="s">
        <v>4317</v>
      </c>
    </row>
    <row r="583" spans="1:8" x14ac:dyDescent="0.2">
      <c r="A583" s="2" t="s">
        <v>2677</v>
      </c>
      <c r="B583" s="2" t="s">
        <v>2678</v>
      </c>
      <c r="C583" s="2" t="s">
        <v>2679</v>
      </c>
      <c r="D583" s="2"/>
      <c r="E583" s="2" t="s">
        <v>142</v>
      </c>
      <c r="F583" s="2" t="s">
        <v>5197</v>
      </c>
      <c r="G583" s="8" t="s">
        <v>143</v>
      </c>
      <c r="H583" t="s">
        <v>4317</v>
      </c>
    </row>
    <row r="584" spans="1:8" x14ac:dyDescent="0.2">
      <c r="A584" s="2" t="s">
        <v>2681</v>
      </c>
      <c r="B584" s="2" t="s">
        <v>2682</v>
      </c>
      <c r="C584" s="2" t="s">
        <v>2683</v>
      </c>
      <c r="D584" s="2" t="s">
        <v>4721</v>
      </c>
      <c r="E584" s="2" t="s">
        <v>36</v>
      </c>
      <c r="F584" s="2" t="s">
        <v>5196</v>
      </c>
      <c r="G584" s="8">
        <v>23237</v>
      </c>
      <c r="H584" t="s">
        <v>4318</v>
      </c>
    </row>
    <row r="585" spans="1:8" x14ac:dyDescent="0.2">
      <c r="A585" s="2" t="s">
        <v>2685</v>
      </c>
      <c r="B585" s="2" t="s">
        <v>2686</v>
      </c>
      <c r="C585" s="2" t="s">
        <v>2687</v>
      </c>
      <c r="D585" s="2" t="s">
        <v>4722</v>
      </c>
      <c r="E585" s="2" t="s">
        <v>32</v>
      </c>
      <c r="F585" s="2" t="s">
        <v>5197</v>
      </c>
      <c r="G585" s="8">
        <v>20167</v>
      </c>
      <c r="H585" t="s">
        <v>4317</v>
      </c>
    </row>
    <row r="586" spans="1:8" x14ac:dyDescent="0.2">
      <c r="A586" s="2" t="s">
        <v>2689</v>
      </c>
      <c r="B586" s="2" t="s">
        <v>2690</v>
      </c>
      <c r="C586" s="2" t="s">
        <v>2691</v>
      </c>
      <c r="D586" s="2" t="s">
        <v>4723</v>
      </c>
      <c r="E586" s="2" t="s">
        <v>348</v>
      </c>
      <c r="F586" s="2" t="s">
        <v>18</v>
      </c>
      <c r="G586" s="8">
        <v>89706</v>
      </c>
      <c r="H586" t="s">
        <v>4318</v>
      </c>
    </row>
    <row r="587" spans="1:8" x14ac:dyDescent="0.2">
      <c r="A587" s="2" t="s">
        <v>2693</v>
      </c>
      <c r="B587" s="2" t="s">
        <v>2694</v>
      </c>
      <c r="C587" s="2" t="s">
        <v>2695</v>
      </c>
      <c r="D587" s="2" t="s">
        <v>5091</v>
      </c>
      <c r="E587" s="2" t="s">
        <v>356</v>
      </c>
      <c r="F587" s="2" t="s">
        <v>5196</v>
      </c>
      <c r="G587" s="8" t="s">
        <v>357</v>
      </c>
      <c r="H587" t="s">
        <v>4317</v>
      </c>
    </row>
    <row r="588" spans="1:8" x14ac:dyDescent="0.2">
      <c r="A588" s="2" t="s">
        <v>2697</v>
      </c>
      <c r="B588" s="2" t="s">
        <v>2698</v>
      </c>
      <c r="C588" s="2"/>
      <c r="D588" s="2" t="s">
        <v>4724</v>
      </c>
      <c r="E588" s="2" t="s">
        <v>171</v>
      </c>
      <c r="F588" s="2" t="s">
        <v>18</v>
      </c>
      <c r="G588" s="8">
        <v>55123</v>
      </c>
      <c r="H588" t="s">
        <v>4318</v>
      </c>
    </row>
    <row r="589" spans="1:8" x14ac:dyDescent="0.2">
      <c r="A589" s="2" t="s">
        <v>2700</v>
      </c>
      <c r="B589" s="2" t="s">
        <v>2701</v>
      </c>
      <c r="C589" s="2" t="s">
        <v>2702</v>
      </c>
      <c r="D589" s="2"/>
      <c r="E589" s="2" t="s">
        <v>221</v>
      </c>
      <c r="F589" s="2" t="s">
        <v>5197</v>
      </c>
      <c r="G589" s="8">
        <v>35895</v>
      </c>
      <c r="H589" t="s">
        <v>4317</v>
      </c>
    </row>
    <row r="590" spans="1:8" x14ac:dyDescent="0.2">
      <c r="A590" s="2" t="s">
        <v>2704</v>
      </c>
      <c r="B590" s="2" t="s">
        <v>2705</v>
      </c>
      <c r="C590" s="2" t="s">
        <v>2706</v>
      </c>
      <c r="D590" s="2" t="s">
        <v>4725</v>
      </c>
      <c r="E590" s="2" t="s">
        <v>48</v>
      </c>
      <c r="F590" s="2" t="s">
        <v>18</v>
      </c>
      <c r="G590" s="8">
        <v>88553</v>
      </c>
      <c r="H590" t="s">
        <v>4317</v>
      </c>
    </row>
    <row r="591" spans="1:8" x14ac:dyDescent="0.2">
      <c r="A591" s="2" t="s">
        <v>2708</v>
      </c>
      <c r="B591" s="2" t="s">
        <v>2709</v>
      </c>
      <c r="C591" s="2" t="s">
        <v>2710</v>
      </c>
      <c r="D591" s="2"/>
      <c r="E591" s="2" t="s">
        <v>60</v>
      </c>
      <c r="F591" s="2" t="s">
        <v>5196</v>
      </c>
      <c r="G591" s="8">
        <v>30033</v>
      </c>
      <c r="H591" t="s">
        <v>4318</v>
      </c>
    </row>
    <row r="592" spans="1:8" x14ac:dyDescent="0.2">
      <c r="A592" s="2" t="s">
        <v>2712</v>
      </c>
      <c r="B592" s="2" t="s">
        <v>2713</v>
      </c>
      <c r="C592" s="2" t="s">
        <v>2714</v>
      </c>
      <c r="D592" s="2" t="s">
        <v>4726</v>
      </c>
      <c r="E592" s="2" t="s">
        <v>159</v>
      </c>
      <c r="F592" s="2" t="s">
        <v>5197</v>
      </c>
      <c r="G592" s="8">
        <v>92668</v>
      </c>
      <c r="H592" t="s">
        <v>4317</v>
      </c>
    </row>
    <row r="593" spans="1:8" x14ac:dyDescent="0.2">
      <c r="A593" s="2" t="s">
        <v>2716</v>
      </c>
      <c r="B593" s="2" t="s">
        <v>2717</v>
      </c>
      <c r="C593" s="2" t="s">
        <v>2718</v>
      </c>
      <c r="D593" s="2"/>
      <c r="E593" s="2" t="s">
        <v>24</v>
      </c>
      <c r="F593" s="2" t="s">
        <v>18</v>
      </c>
      <c r="G593" s="8">
        <v>92648</v>
      </c>
      <c r="H593" t="s">
        <v>4317</v>
      </c>
    </row>
    <row r="594" spans="1:8" x14ac:dyDescent="0.2">
      <c r="A594" s="2" t="s">
        <v>2720</v>
      </c>
      <c r="B594" s="2" t="s">
        <v>2721</v>
      </c>
      <c r="C594" s="2"/>
      <c r="D594" s="2" t="s">
        <v>4727</v>
      </c>
      <c r="E594" s="2" t="s">
        <v>43</v>
      </c>
      <c r="F594" s="2" t="s">
        <v>5196</v>
      </c>
      <c r="G594" s="8">
        <v>53285</v>
      </c>
      <c r="H594" t="s">
        <v>4318</v>
      </c>
    </row>
    <row r="595" spans="1:8" x14ac:dyDescent="0.2">
      <c r="A595" s="2" t="s">
        <v>2723</v>
      </c>
      <c r="B595" s="2" t="s">
        <v>2724</v>
      </c>
      <c r="C595" s="2" t="s">
        <v>2725</v>
      </c>
      <c r="D595" s="2"/>
      <c r="E595" s="2" t="s">
        <v>79</v>
      </c>
      <c r="F595" s="2" t="s">
        <v>5197</v>
      </c>
      <c r="G595" s="8" t="s">
        <v>256</v>
      </c>
      <c r="H595" t="s">
        <v>4317</v>
      </c>
    </row>
    <row r="596" spans="1:8" x14ac:dyDescent="0.2">
      <c r="A596" s="2" t="s">
        <v>2727</v>
      </c>
      <c r="B596" s="2" t="s">
        <v>2728</v>
      </c>
      <c r="C596" s="2" t="s">
        <v>2729</v>
      </c>
      <c r="D596" s="2" t="s">
        <v>4728</v>
      </c>
      <c r="E596" s="2" t="s">
        <v>63</v>
      </c>
      <c r="F596" s="2" t="s">
        <v>18</v>
      </c>
      <c r="G596" s="8">
        <v>37416</v>
      </c>
      <c r="H596" t="s">
        <v>4318</v>
      </c>
    </row>
    <row r="597" spans="1:8" x14ac:dyDescent="0.2">
      <c r="A597" s="2" t="s">
        <v>2731</v>
      </c>
      <c r="B597" s="2" t="s">
        <v>2732</v>
      </c>
      <c r="C597" s="2"/>
      <c r="D597" s="2"/>
      <c r="E597" s="2" t="s">
        <v>304</v>
      </c>
      <c r="F597" s="2" t="s">
        <v>5197</v>
      </c>
      <c r="G597" s="8" t="s">
        <v>305</v>
      </c>
      <c r="H597" t="s">
        <v>4318</v>
      </c>
    </row>
    <row r="598" spans="1:8" x14ac:dyDescent="0.2">
      <c r="A598" s="2" t="s">
        <v>2734</v>
      </c>
      <c r="B598" s="2" t="s">
        <v>2735</v>
      </c>
      <c r="C598" s="2" t="s">
        <v>2736</v>
      </c>
      <c r="D598" s="2" t="s">
        <v>4729</v>
      </c>
      <c r="E598" s="2" t="s">
        <v>37</v>
      </c>
      <c r="F598" s="2" t="s">
        <v>5196</v>
      </c>
      <c r="G598" s="8">
        <v>43268</v>
      </c>
      <c r="H598" t="s">
        <v>4318</v>
      </c>
    </row>
    <row r="599" spans="1:8" x14ac:dyDescent="0.2">
      <c r="A599" s="2" t="s">
        <v>2738</v>
      </c>
      <c r="B599" s="2" t="s">
        <v>2739</v>
      </c>
      <c r="C599" s="2" t="s">
        <v>2740</v>
      </c>
      <c r="D599" s="2" t="s">
        <v>4730</v>
      </c>
      <c r="E599" s="2" t="s">
        <v>85</v>
      </c>
      <c r="F599" s="2" t="s">
        <v>5197</v>
      </c>
      <c r="G599" s="8">
        <v>91186</v>
      </c>
      <c r="H599" t="s">
        <v>4317</v>
      </c>
    </row>
    <row r="600" spans="1:8" x14ac:dyDescent="0.2">
      <c r="A600" s="2" t="s">
        <v>2742</v>
      </c>
      <c r="B600" s="2" t="s">
        <v>2743</v>
      </c>
      <c r="C600" s="2" t="s">
        <v>2744</v>
      </c>
      <c r="D600" s="2" t="s">
        <v>4731</v>
      </c>
      <c r="E600" s="2" t="s">
        <v>148</v>
      </c>
      <c r="F600" s="2" t="s">
        <v>18</v>
      </c>
      <c r="G600" s="8">
        <v>94159</v>
      </c>
      <c r="H600" t="s">
        <v>4317</v>
      </c>
    </row>
    <row r="601" spans="1:8" x14ac:dyDescent="0.2">
      <c r="A601" s="2" t="s">
        <v>2746</v>
      </c>
      <c r="B601" s="2" t="s">
        <v>2747</v>
      </c>
      <c r="C601" s="2" t="s">
        <v>2748</v>
      </c>
      <c r="D601" s="2"/>
      <c r="E601" s="2" t="s">
        <v>173</v>
      </c>
      <c r="F601" s="2" t="s">
        <v>18</v>
      </c>
      <c r="G601" s="8">
        <v>71137</v>
      </c>
      <c r="H601" t="s">
        <v>4317</v>
      </c>
    </row>
    <row r="602" spans="1:8" x14ac:dyDescent="0.2">
      <c r="A602" s="2" t="s">
        <v>2750</v>
      </c>
      <c r="B602" s="2" t="s">
        <v>2751</v>
      </c>
      <c r="C602" s="2" t="s">
        <v>2752</v>
      </c>
      <c r="D602" s="2" t="s">
        <v>4732</v>
      </c>
      <c r="E602" s="2" t="s">
        <v>44</v>
      </c>
      <c r="F602" s="2" t="s">
        <v>5197</v>
      </c>
      <c r="G602" s="8">
        <v>19141</v>
      </c>
      <c r="H602" t="s">
        <v>4318</v>
      </c>
    </row>
    <row r="603" spans="1:8" x14ac:dyDescent="0.2">
      <c r="A603" s="2" t="s">
        <v>2754</v>
      </c>
      <c r="B603" s="2" t="s">
        <v>2755</v>
      </c>
      <c r="C603" s="2" t="s">
        <v>2756</v>
      </c>
      <c r="D603" s="2" t="s">
        <v>4733</v>
      </c>
      <c r="E603" s="2" t="s">
        <v>267</v>
      </c>
      <c r="F603" s="2" t="s">
        <v>5196</v>
      </c>
      <c r="G603" s="8">
        <v>41905</v>
      </c>
      <c r="H603" t="s">
        <v>4317</v>
      </c>
    </row>
    <row r="604" spans="1:8" x14ac:dyDescent="0.2">
      <c r="A604" s="2" t="s">
        <v>2758</v>
      </c>
      <c r="B604" s="2" t="s">
        <v>2759</v>
      </c>
      <c r="C604" s="2" t="s">
        <v>2760</v>
      </c>
      <c r="D604" s="2" t="s">
        <v>4734</v>
      </c>
      <c r="E604" s="2" t="s">
        <v>258</v>
      </c>
      <c r="F604" s="2" t="s">
        <v>18</v>
      </c>
      <c r="G604" s="8">
        <v>43666</v>
      </c>
      <c r="H604" t="s">
        <v>4317</v>
      </c>
    </row>
    <row r="605" spans="1:8" x14ac:dyDescent="0.2">
      <c r="A605" s="2" t="s">
        <v>2762</v>
      </c>
      <c r="B605" s="2" t="s">
        <v>2763</v>
      </c>
      <c r="C605" s="2" t="s">
        <v>2764</v>
      </c>
      <c r="D605" s="2"/>
      <c r="E605" s="2" t="s">
        <v>76</v>
      </c>
      <c r="F605" s="2" t="s">
        <v>18</v>
      </c>
      <c r="G605" s="8">
        <v>80945</v>
      </c>
      <c r="H605" t="s">
        <v>4318</v>
      </c>
    </row>
    <row r="606" spans="1:8" x14ac:dyDescent="0.2">
      <c r="A606" s="2" t="s">
        <v>2766</v>
      </c>
      <c r="B606" s="2" t="s">
        <v>2767</v>
      </c>
      <c r="C606" s="2"/>
      <c r="D606" s="2" t="s">
        <v>5092</v>
      </c>
      <c r="E606" s="2" t="s">
        <v>376</v>
      </c>
      <c r="F606" s="2" t="s">
        <v>5196</v>
      </c>
      <c r="G606" s="8" t="s">
        <v>377</v>
      </c>
      <c r="H606" t="s">
        <v>4318</v>
      </c>
    </row>
    <row r="607" spans="1:8" x14ac:dyDescent="0.2">
      <c r="A607" s="2" t="s">
        <v>2769</v>
      </c>
      <c r="B607" s="2" t="s">
        <v>2770</v>
      </c>
      <c r="C607" s="2" t="s">
        <v>2771</v>
      </c>
      <c r="D607" s="2" t="s">
        <v>4735</v>
      </c>
      <c r="E607" s="2" t="s">
        <v>106</v>
      </c>
      <c r="F607" s="2" t="s">
        <v>18</v>
      </c>
      <c r="G607" s="8">
        <v>15274</v>
      </c>
      <c r="H607" t="s">
        <v>4317</v>
      </c>
    </row>
    <row r="608" spans="1:8" x14ac:dyDescent="0.2">
      <c r="A608" s="2" t="s">
        <v>2773</v>
      </c>
      <c r="B608" s="2" t="s">
        <v>2774</v>
      </c>
      <c r="C608" s="2" t="s">
        <v>2775</v>
      </c>
      <c r="D608" s="2" t="s">
        <v>4736</v>
      </c>
      <c r="E608" s="2" t="s">
        <v>27</v>
      </c>
      <c r="F608" s="2" t="s">
        <v>18</v>
      </c>
      <c r="G608" s="8">
        <v>33411</v>
      </c>
      <c r="H608" t="s">
        <v>4318</v>
      </c>
    </row>
    <row r="609" spans="1:8" x14ac:dyDescent="0.2">
      <c r="A609" s="2" t="s">
        <v>2777</v>
      </c>
      <c r="B609" s="2" t="s">
        <v>2778</v>
      </c>
      <c r="C609" s="2" t="s">
        <v>2779</v>
      </c>
      <c r="D609" s="2" t="s">
        <v>4737</v>
      </c>
      <c r="E609" s="2" t="s">
        <v>173</v>
      </c>
      <c r="F609" s="2" t="s">
        <v>5196</v>
      </c>
      <c r="G609" s="8">
        <v>71115</v>
      </c>
      <c r="H609" t="s">
        <v>4317</v>
      </c>
    </row>
    <row r="610" spans="1:8" x14ac:dyDescent="0.2">
      <c r="A610" s="2" t="s">
        <v>2781</v>
      </c>
      <c r="B610" s="2" t="s">
        <v>2782</v>
      </c>
      <c r="C610" s="2"/>
      <c r="D610" s="2"/>
      <c r="E610" s="2" t="s">
        <v>253</v>
      </c>
      <c r="F610" s="2" t="s">
        <v>5197</v>
      </c>
      <c r="G610" s="8">
        <v>44105</v>
      </c>
      <c r="H610" t="s">
        <v>4318</v>
      </c>
    </row>
    <row r="611" spans="1:8" x14ac:dyDescent="0.2">
      <c r="A611" s="2" t="s">
        <v>2784</v>
      </c>
      <c r="B611" s="2" t="s">
        <v>2785</v>
      </c>
      <c r="C611" s="2" t="s">
        <v>2786</v>
      </c>
      <c r="D611" s="2" t="s">
        <v>4738</v>
      </c>
      <c r="E611" s="2" t="s">
        <v>43</v>
      </c>
      <c r="F611" s="2" t="s">
        <v>18</v>
      </c>
      <c r="G611" s="8">
        <v>53234</v>
      </c>
      <c r="H611" t="s">
        <v>4317</v>
      </c>
    </row>
    <row r="612" spans="1:8" x14ac:dyDescent="0.2">
      <c r="A612" s="2" t="s">
        <v>2788</v>
      </c>
      <c r="B612" s="2" t="s">
        <v>2789</v>
      </c>
      <c r="C612" s="2" t="s">
        <v>2790</v>
      </c>
      <c r="D612" s="2" t="s">
        <v>4739</v>
      </c>
      <c r="E612" s="2" t="s">
        <v>269</v>
      </c>
      <c r="F612" s="2" t="s">
        <v>5197</v>
      </c>
      <c r="G612" s="8">
        <v>33345</v>
      </c>
      <c r="H612" t="s">
        <v>4318</v>
      </c>
    </row>
    <row r="613" spans="1:8" x14ac:dyDescent="0.2">
      <c r="A613" s="2" t="s">
        <v>2792</v>
      </c>
      <c r="B613" s="2" t="s">
        <v>2793</v>
      </c>
      <c r="C613" s="2" t="s">
        <v>2794</v>
      </c>
      <c r="D613" s="2" t="s">
        <v>4740</v>
      </c>
      <c r="E613" s="2" t="s">
        <v>173</v>
      </c>
      <c r="F613" s="2" t="s">
        <v>5197</v>
      </c>
      <c r="G613" s="8">
        <v>71105</v>
      </c>
      <c r="H613" t="s">
        <v>4318</v>
      </c>
    </row>
    <row r="614" spans="1:8" x14ac:dyDescent="0.2">
      <c r="A614" s="2" t="s">
        <v>2796</v>
      </c>
      <c r="B614" s="2" t="s">
        <v>2797</v>
      </c>
      <c r="C614" s="2"/>
      <c r="D614" s="2" t="s">
        <v>5093</v>
      </c>
      <c r="E614" s="2" t="s">
        <v>287</v>
      </c>
      <c r="F614" s="2" t="s">
        <v>5196</v>
      </c>
      <c r="G614" s="8" t="s">
        <v>440</v>
      </c>
      <c r="H614" t="s">
        <v>4318</v>
      </c>
    </row>
    <row r="615" spans="1:8" x14ac:dyDescent="0.2">
      <c r="A615" s="2" t="s">
        <v>2799</v>
      </c>
      <c r="B615" s="2" t="s">
        <v>2800</v>
      </c>
      <c r="C615" s="2"/>
      <c r="D615" s="2" t="s">
        <v>4741</v>
      </c>
      <c r="E615" s="2" t="s">
        <v>129</v>
      </c>
      <c r="F615" s="2" t="s">
        <v>18</v>
      </c>
      <c r="G615" s="8">
        <v>94207</v>
      </c>
      <c r="H615" t="s">
        <v>4318</v>
      </c>
    </row>
    <row r="616" spans="1:8" x14ac:dyDescent="0.2">
      <c r="A616" s="2" t="s">
        <v>2802</v>
      </c>
      <c r="B616" s="2" t="s">
        <v>2803</v>
      </c>
      <c r="C616" s="2"/>
      <c r="D616" s="2" t="s">
        <v>4742</v>
      </c>
      <c r="E616" s="2" t="s">
        <v>128</v>
      </c>
      <c r="F616" s="2" t="s">
        <v>5197</v>
      </c>
      <c r="G616" s="8">
        <v>37240</v>
      </c>
      <c r="H616" t="s">
        <v>4318</v>
      </c>
    </row>
    <row r="617" spans="1:8" x14ac:dyDescent="0.2">
      <c r="A617" s="2" t="s">
        <v>2805</v>
      </c>
      <c r="B617" s="2" t="s">
        <v>2806</v>
      </c>
      <c r="C617" s="2" t="s">
        <v>2807</v>
      </c>
      <c r="D617" s="2" t="s">
        <v>4743</v>
      </c>
      <c r="E617" s="2" t="s">
        <v>95</v>
      </c>
      <c r="F617" s="2" t="s">
        <v>5196</v>
      </c>
      <c r="G617" s="8">
        <v>58122</v>
      </c>
      <c r="H617" t="s">
        <v>4317</v>
      </c>
    </row>
    <row r="618" spans="1:8" x14ac:dyDescent="0.2">
      <c r="A618" s="2" t="s">
        <v>2809</v>
      </c>
      <c r="B618" s="2" t="s">
        <v>2810</v>
      </c>
      <c r="C618" s="2" t="s">
        <v>2811</v>
      </c>
      <c r="D618" s="2" t="s">
        <v>5172</v>
      </c>
      <c r="E618" s="2" t="s">
        <v>52</v>
      </c>
      <c r="F618" s="2" t="s">
        <v>5197</v>
      </c>
      <c r="G618" s="8" t="s">
        <v>53</v>
      </c>
      <c r="H618" t="s">
        <v>4318</v>
      </c>
    </row>
    <row r="619" spans="1:8" x14ac:dyDescent="0.2">
      <c r="A619" s="2" t="s">
        <v>2813</v>
      </c>
      <c r="B619" s="2" t="s">
        <v>2814</v>
      </c>
      <c r="C619" s="2" t="s">
        <v>2815</v>
      </c>
      <c r="D619" s="2" t="s">
        <v>4744</v>
      </c>
      <c r="E619" s="2" t="s">
        <v>88</v>
      </c>
      <c r="F619" s="2" t="s">
        <v>5197</v>
      </c>
      <c r="G619" s="8">
        <v>74184</v>
      </c>
      <c r="H619" t="s">
        <v>4318</v>
      </c>
    </row>
    <row r="620" spans="1:8" x14ac:dyDescent="0.2">
      <c r="A620" s="2" t="s">
        <v>2817</v>
      </c>
      <c r="B620" s="2" t="s">
        <v>2818</v>
      </c>
      <c r="C620" s="2" t="s">
        <v>2819</v>
      </c>
      <c r="D620" s="2" t="s">
        <v>4745</v>
      </c>
      <c r="E620" s="2" t="s">
        <v>55</v>
      </c>
      <c r="F620" s="2" t="s">
        <v>18</v>
      </c>
      <c r="G620" s="8">
        <v>10045</v>
      </c>
      <c r="H620" t="s">
        <v>4317</v>
      </c>
    </row>
    <row r="621" spans="1:8" x14ac:dyDescent="0.2">
      <c r="A621" s="2" t="s">
        <v>2821</v>
      </c>
      <c r="B621" s="2" t="s">
        <v>2822</v>
      </c>
      <c r="C621" s="2" t="s">
        <v>2823</v>
      </c>
      <c r="D621" s="2" t="s">
        <v>4746</v>
      </c>
      <c r="E621" s="2" t="s">
        <v>51</v>
      </c>
      <c r="F621" s="2" t="s">
        <v>18</v>
      </c>
      <c r="G621" s="8">
        <v>34642</v>
      </c>
      <c r="H621" t="s">
        <v>4317</v>
      </c>
    </row>
    <row r="622" spans="1:8" x14ac:dyDescent="0.2">
      <c r="A622" s="2" t="s">
        <v>2825</v>
      </c>
      <c r="B622" s="2" t="s">
        <v>2826</v>
      </c>
      <c r="C622" s="2" t="s">
        <v>2827</v>
      </c>
      <c r="D622" s="2" t="s">
        <v>5094</v>
      </c>
      <c r="E622" s="2" t="s">
        <v>2158</v>
      </c>
      <c r="F622" s="2" t="s">
        <v>5196</v>
      </c>
      <c r="G622" s="8" t="s">
        <v>391</v>
      </c>
      <c r="H622" t="s">
        <v>4318</v>
      </c>
    </row>
    <row r="623" spans="1:8" x14ac:dyDescent="0.2">
      <c r="A623" s="2" t="s">
        <v>2829</v>
      </c>
      <c r="B623" s="2" t="s">
        <v>2830</v>
      </c>
      <c r="C623" s="2" t="s">
        <v>2831</v>
      </c>
      <c r="D623" s="2" t="s">
        <v>4747</v>
      </c>
      <c r="E623" s="2" t="s">
        <v>187</v>
      </c>
      <c r="F623" s="2" t="s">
        <v>18</v>
      </c>
      <c r="G623" s="8">
        <v>97296</v>
      </c>
      <c r="H623" t="s">
        <v>4318</v>
      </c>
    </row>
    <row r="624" spans="1:8" x14ac:dyDescent="0.2">
      <c r="A624" s="2" t="s">
        <v>2833</v>
      </c>
      <c r="B624" s="2" t="s">
        <v>2834</v>
      </c>
      <c r="C624" s="2" t="s">
        <v>2835</v>
      </c>
      <c r="D624" s="2"/>
      <c r="E624" s="2" t="s">
        <v>105</v>
      </c>
      <c r="F624" s="2" t="s">
        <v>5197</v>
      </c>
      <c r="G624" s="8">
        <v>89115</v>
      </c>
      <c r="H624" t="s">
        <v>4318</v>
      </c>
    </row>
    <row r="625" spans="1:8" x14ac:dyDescent="0.2">
      <c r="A625" s="2" t="s">
        <v>2837</v>
      </c>
      <c r="B625" s="2" t="s">
        <v>2838</v>
      </c>
      <c r="C625" s="2"/>
      <c r="D625" s="2" t="s">
        <v>5173</v>
      </c>
      <c r="E625" s="2" t="s">
        <v>98</v>
      </c>
      <c r="F625" s="2" t="s">
        <v>5197</v>
      </c>
      <c r="G625" s="8" t="s">
        <v>99</v>
      </c>
      <c r="H625" t="s">
        <v>4318</v>
      </c>
    </row>
    <row r="626" spans="1:8" x14ac:dyDescent="0.2">
      <c r="A626" s="2" t="s">
        <v>2840</v>
      </c>
      <c r="B626" s="2" t="s">
        <v>2841</v>
      </c>
      <c r="C626" s="2" t="s">
        <v>2842</v>
      </c>
      <c r="D626" s="2"/>
      <c r="E626" s="2" t="s">
        <v>335</v>
      </c>
      <c r="F626" s="2" t="s">
        <v>5196</v>
      </c>
      <c r="G626" s="8" t="s">
        <v>336</v>
      </c>
      <c r="H626" t="s">
        <v>4317</v>
      </c>
    </row>
    <row r="627" spans="1:8" x14ac:dyDescent="0.2">
      <c r="A627" s="2" t="s">
        <v>2844</v>
      </c>
      <c r="B627" s="2" t="s">
        <v>2845</v>
      </c>
      <c r="C627" s="2" t="s">
        <v>2846</v>
      </c>
      <c r="D627" s="2" t="s">
        <v>4748</v>
      </c>
      <c r="E627" s="2" t="s">
        <v>148</v>
      </c>
      <c r="F627" s="2" t="s">
        <v>18</v>
      </c>
      <c r="G627" s="8">
        <v>94159</v>
      </c>
      <c r="H627" t="s">
        <v>4318</v>
      </c>
    </row>
    <row r="628" spans="1:8" x14ac:dyDescent="0.2">
      <c r="A628" s="2" t="s">
        <v>2848</v>
      </c>
      <c r="B628" s="2" t="s">
        <v>2849</v>
      </c>
      <c r="C628" s="2" t="s">
        <v>2850</v>
      </c>
      <c r="D628" s="2" t="s">
        <v>4749</v>
      </c>
      <c r="E628" s="2" t="s">
        <v>106</v>
      </c>
      <c r="F628" s="2" t="s">
        <v>5196</v>
      </c>
      <c r="G628" s="8">
        <v>15274</v>
      </c>
      <c r="H628" t="s">
        <v>4318</v>
      </c>
    </row>
    <row r="629" spans="1:8" x14ac:dyDescent="0.2">
      <c r="A629" s="2" t="s">
        <v>2852</v>
      </c>
      <c r="B629" s="2" t="s">
        <v>2853</v>
      </c>
      <c r="C629" s="2" t="s">
        <v>2854</v>
      </c>
      <c r="D629" s="2" t="s">
        <v>4750</v>
      </c>
      <c r="E629" s="2" t="s">
        <v>61</v>
      </c>
      <c r="F629" s="2" t="s">
        <v>18</v>
      </c>
      <c r="G629" s="8">
        <v>77281</v>
      </c>
      <c r="H629" t="s">
        <v>4317</v>
      </c>
    </row>
    <row r="630" spans="1:8" x14ac:dyDescent="0.2">
      <c r="A630" s="2" t="s">
        <v>2856</v>
      </c>
      <c r="B630" s="2" t="s">
        <v>2857</v>
      </c>
      <c r="C630" s="2" t="s">
        <v>2858</v>
      </c>
      <c r="D630" s="2" t="s">
        <v>5095</v>
      </c>
      <c r="E630" s="2" t="s">
        <v>2859</v>
      </c>
      <c r="F630" s="2" t="s">
        <v>5196</v>
      </c>
      <c r="G630" s="8" t="s">
        <v>412</v>
      </c>
      <c r="H630" t="s">
        <v>4317</v>
      </c>
    </row>
    <row r="631" spans="1:8" x14ac:dyDescent="0.2">
      <c r="A631" s="2" t="s">
        <v>2860</v>
      </c>
      <c r="B631" s="2" t="s">
        <v>2861</v>
      </c>
      <c r="C631" s="2" t="s">
        <v>2862</v>
      </c>
      <c r="D631" s="2"/>
      <c r="E631" s="2" t="s">
        <v>269</v>
      </c>
      <c r="F631" s="2" t="s">
        <v>5197</v>
      </c>
      <c r="G631" s="8">
        <v>33345</v>
      </c>
      <c r="H631" t="s">
        <v>4318</v>
      </c>
    </row>
    <row r="632" spans="1:8" x14ac:dyDescent="0.2">
      <c r="A632" s="2" t="s">
        <v>2863</v>
      </c>
      <c r="B632" s="2" t="s">
        <v>2864</v>
      </c>
      <c r="C632" s="2" t="s">
        <v>2865</v>
      </c>
      <c r="D632" s="2" t="s">
        <v>4751</v>
      </c>
      <c r="E632" s="2" t="s">
        <v>188</v>
      </c>
      <c r="F632" s="2" t="s">
        <v>18</v>
      </c>
      <c r="G632" s="8">
        <v>76210</v>
      </c>
      <c r="H632" t="s">
        <v>4318</v>
      </c>
    </row>
    <row r="633" spans="1:8" x14ac:dyDescent="0.2">
      <c r="A633" s="2" t="s">
        <v>2866</v>
      </c>
      <c r="B633" s="2" t="s">
        <v>2867</v>
      </c>
      <c r="C633" s="2" t="s">
        <v>2868</v>
      </c>
      <c r="D633" s="2" t="s">
        <v>5096</v>
      </c>
      <c r="E633" s="2" t="s">
        <v>484</v>
      </c>
      <c r="F633" s="2" t="s">
        <v>5197</v>
      </c>
      <c r="G633" s="8" t="s">
        <v>359</v>
      </c>
      <c r="H633" t="s">
        <v>4317</v>
      </c>
    </row>
    <row r="634" spans="1:8" x14ac:dyDescent="0.2">
      <c r="A634" s="2" t="s">
        <v>2870</v>
      </c>
      <c r="B634" s="2" t="s">
        <v>2871</v>
      </c>
      <c r="C634" s="2" t="s">
        <v>2872</v>
      </c>
      <c r="D634" s="2" t="s">
        <v>4752</v>
      </c>
      <c r="E634" s="2" t="s">
        <v>26</v>
      </c>
      <c r="F634" s="2" t="s">
        <v>5196</v>
      </c>
      <c r="G634" s="8">
        <v>90005</v>
      </c>
      <c r="H634" t="s">
        <v>4318</v>
      </c>
    </row>
    <row r="635" spans="1:8" x14ac:dyDescent="0.2">
      <c r="A635" s="2" t="s">
        <v>2874</v>
      </c>
      <c r="B635" s="2" t="s">
        <v>2875</v>
      </c>
      <c r="C635" s="2" t="s">
        <v>2876</v>
      </c>
      <c r="D635" s="2" t="s">
        <v>4753</v>
      </c>
      <c r="E635" s="2" t="s">
        <v>200</v>
      </c>
      <c r="F635" s="2" t="s">
        <v>18</v>
      </c>
      <c r="G635" s="8">
        <v>18706</v>
      </c>
      <c r="H635" t="s">
        <v>4318</v>
      </c>
    </row>
    <row r="636" spans="1:8" x14ac:dyDescent="0.2">
      <c r="A636" s="2" t="s">
        <v>2878</v>
      </c>
      <c r="B636" s="2" t="s">
        <v>2879</v>
      </c>
      <c r="C636" s="2" t="s">
        <v>2880</v>
      </c>
      <c r="D636" s="2" t="s">
        <v>4754</v>
      </c>
      <c r="E636" s="2" t="s">
        <v>188</v>
      </c>
      <c r="F636" s="2" t="s">
        <v>5197</v>
      </c>
      <c r="G636" s="8">
        <v>76205</v>
      </c>
      <c r="H636" t="s">
        <v>4318</v>
      </c>
    </row>
    <row r="637" spans="1:8" x14ac:dyDescent="0.2">
      <c r="A637" s="2" t="s">
        <v>2882</v>
      </c>
      <c r="B637" s="2" t="s">
        <v>2883</v>
      </c>
      <c r="C637" s="2" t="s">
        <v>2884</v>
      </c>
      <c r="D637" s="2" t="s">
        <v>4755</v>
      </c>
      <c r="E637" s="2" t="s">
        <v>35</v>
      </c>
      <c r="F637" s="2" t="s">
        <v>18</v>
      </c>
      <c r="G637" s="8">
        <v>64082</v>
      </c>
      <c r="H637" t="s">
        <v>4317</v>
      </c>
    </row>
    <row r="638" spans="1:8" x14ac:dyDescent="0.2">
      <c r="A638" s="2" t="s">
        <v>2886</v>
      </c>
      <c r="B638" s="2" t="s">
        <v>2887</v>
      </c>
      <c r="C638" s="2" t="s">
        <v>2888</v>
      </c>
      <c r="D638" s="2" t="s">
        <v>4756</v>
      </c>
      <c r="E638" s="2" t="s">
        <v>86</v>
      </c>
      <c r="F638" s="2" t="s">
        <v>5196</v>
      </c>
      <c r="G638" s="8">
        <v>72209</v>
      </c>
      <c r="H638" t="s">
        <v>4317</v>
      </c>
    </row>
    <row r="639" spans="1:8" x14ac:dyDescent="0.2">
      <c r="A639" s="2" t="s">
        <v>2890</v>
      </c>
      <c r="B639" s="2" t="s">
        <v>2891</v>
      </c>
      <c r="C639" s="2" t="s">
        <v>2892</v>
      </c>
      <c r="D639" s="2" t="s">
        <v>5097</v>
      </c>
      <c r="E639" s="2" t="s">
        <v>2893</v>
      </c>
      <c r="F639" s="2" t="s">
        <v>5196</v>
      </c>
      <c r="G639" s="8" t="s">
        <v>320</v>
      </c>
      <c r="H639" t="s">
        <v>4317</v>
      </c>
    </row>
    <row r="640" spans="1:8" x14ac:dyDescent="0.2">
      <c r="A640" s="2" t="s">
        <v>2895</v>
      </c>
      <c r="B640" s="2" t="s">
        <v>2896</v>
      </c>
      <c r="C640" s="2"/>
      <c r="D640" s="2" t="s">
        <v>5098</v>
      </c>
      <c r="E640" s="2" t="s">
        <v>2602</v>
      </c>
      <c r="F640" s="2" t="s">
        <v>5196</v>
      </c>
      <c r="G640" s="8" t="s">
        <v>394</v>
      </c>
      <c r="H640" t="s">
        <v>4317</v>
      </c>
    </row>
    <row r="641" spans="1:8" x14ac:dyDescent="0.2">
      <c r="A641" s="2" t="s">
        <v>2898</v>
      </c>
      <c r="B641" s="2" t="s">
        <v>2899</v>
      </c>
      <c r="C641" s="2" t="s">
        <v>2900</v>
      </c>
      <c r="D641" s="2" t="s">
        <v>4757</v>
      </c>
      <c r="E641" s="2" t="s">
        <v>177</v>
      </c>
      <c r="F641" s="2" t="s">
        <v>18</v>
      </c>
      <c r="G641" s="8">
        <v>16534</v>
      </c>
      <c r="H641" t="s">
        <v>4317</v>
      </c>
    </row>
    <row r="642" spans="1:8" x14ac:dyDescent="0.2">
      <c r="A642" s="2" t="s">
        <v>2902</v>
      </c>
      <c r="B642" s="2" t="s">
        <v>2903</v>
      </c>
      <c r="C642" s="2"/>
      <c r="D642" s="2" t="s">
        <v>5174</v>
      </c>
      <c r="E642" s="2" t="s">
        <v>278</v>
      </c>
      <c r="F642" s="2" t="s">
        <v>5197</v>
      </c>
      <c r="G642" s="8" t="s">
        <v>307</v>
      </c>
      <c r="H642" t="s">
        <v>4318</v>
      </c>
    </row>
    <row r="643" spans="1:8" x14ac:dyDescent="0.2">
      <c r="A643" s="2" t="s">
        <v>2905</v>
      </c>
      <c r="B643" s="2" t="s">
        <v>2906</v>
      </c>
      <c r="C643" s="2" t="s">
        <v>2907</v>
      </c>
      <c r="D643" s="2" t="s">
        <v>4758</v>
      </c>
      <c r="E643" s="2" t="s">
        <v>106</v>
      </c>
      <c r="F643" s="2" t="s">
        <v>18</v>
      </c>
      <c r="G643" s="8">
        <v>15255</v>
      </c>
      <c r="H643" t="s">
        <v>4317</v>
      </c>
    </row>
    <row r="644" spans="1:8" x14ac:dyDescent="0.2">
      <c r="A644" s="2" t="s">
        <v>2909</v>
      </c>
      <c r="B644" s="2" t="s">
        <v>2910</v>
      </c>
      <c r="C644" s="2" t="s">
        <v>2911</v>
      </c>
      <c r="D644" s="2" t="s">
        <v>5175</v>
      </c>
      <c r="E644" s="2" t="s">
        <v>2912</v>
      </c>
      <c r="F644" s="2" t="s">
        <v>5197</v>
      </c>
      <c r="G644" s="8" t="s">
        <v>2913</v>
      </c>
      <c r="H644" t="s">
        <v>4317</v>
      </c>
    </row>
    <row r="645" spans="1:8" x14ac:dyDescent="0.2">
      <c r="A645" s="2" t="s">
        <v>2915</v>
      </c>
      <c r="B645" s="2" t="s">
        <v>2916</v>
      </c>
      <c r="C645" s="2" t="s">
        <v>2917</v>
      </c>
      <c r="D645" s="2"/>
      <c r="E645" s="2" t="s">
        <v>50</v>
      </c>
      <c r="F645" s="2" t="s">
        <v>5196</v>
      </c>
      <c r="G645" s="8">
        <v>75260</v>
      </c>
      <c r="H645" t="s">
        <v>4317</v>
      </c>
    </row>
    <row r="646" spans="1:8" x14ac:dyDescent="0.2">
      <c r="A646" s="2" t="s">
        <v>2919</v>
      </c>
      <c r="B646" s="2" t="s">
        <v>2920</v>
      </c>
      <c r="C646" s="2"/>
      <c r="D646" s="2" t="s">
        <v>4759</v>
      </c>
      <c r="E646" s="2" t="s">
        <v>90</v>
      </c>
      <c r="F646" s="2" t="s">
        <v>18</v>
      </c>
      <c r="G646" s="8">
        <v>33233</v>
      </c>
      <c r="H646" t="s">
        <v>4318</v>
      </c>
    </row>
    <row r="647" spans="1:8" x14ac:dyDescent="0.2">
      <c r="A647" s="2" t="s">
        <v>2922</v>
      </c>
      <c r="B647" s="2" t="s">
        <v>2923</v>
      </c>
      <c r="C647" s="2" t="s">
        <v>2924</v>
      </c>
      <c r="D647" s="2" t="s">
        <v>4760</v>
      </c>
      <c r="E647" s="2" t="s">
        <v>463</v>
      </c>
      <c r="F647" s="2" t="s">
        <v>5197</v>
      </c>
      <c r="G647" s="8">
        <v>76905</v>
      </c>
      <c r="H647" t="s">
        <v>4317</v>
      </c>
    </row>
    <row r="648" spans="1:8" x14ac:dyDescent="0.2">
      <c r="A648" s="2" t="s">
        <v>2926</v>
      </c>
      <c r="B648" s="2" t="s">
        <v>2927</v>
      </c>
      <c r="C648" s="2" t="s">
        <v>2928</v>
      </c>
      <c r="D648" s="2" t="s">
        <v>4761</v>
      </c>
      <c r="E648" s="2" t="s">
        <v>196</v>
      </c>
      <c r="F648" s="2" t="s">
        <v>18</v>
      </c>
      <c r="G648" s="8">
        <v>12205</v>
      </c>
      <c r="H648" t="s">
        <v>4317</v>
      </c>
    </row>
    <row r="649" spans="1:8" x14ac:dyDescent="0.2">
      <c r="A649" s="2" t="s">
        <v>2930</v>
      </c>
      <c r="B649" s="2" t="s">
        <v>2931</v>
      </c>
      <c r="C649" s="2" t="s">
        <v>2932</v>
      </c>
      <c r="D649" s="2" t="s">
        <v>5176</v>
      </c>
      <c r="E649" s="2" t="s">
        <v>277</v>
      </c>
      <c r="F649" s="2" t="s">
        <v>5197</v>
      </c>
      <c r="G649" s="8" t="s">
        <v>208</v>
      </c>
      <c r="H649" t="s">
        <v>4317</v>
      </c>
    </row>
    <row r="650" spans="1:8" x14ac:dyDescent="0.2">
      <c r="A650" s="2" t="s">
        <v>2934</v>
      </c>
      <c r="B650" s="2" t="s">
        <v>2935</v>
      </c>
      <c r="C650" s="2" t="s">
        <v>2936</v>
      </c>
      <c r="D650" s="2" t="s">
        <v>4762</v>
      </c>
      <c r="E650" s="2" t="s">
        <v>37</v>
      </c>
      <c r="F650" s="2" t="s">
        <v>18</v>
      </c>
      <c r="G650" s="8">
        <v>43240</v>
      </c>
      <c r="H650" t="s">
        <v>4318</v>
      </c>
    </row>
    <row r="651" spans="1:8" x14ac:dyDescent="0.2">
      <c r="A651" s="2" t="s">
        <v>2938</v>
      </c>
      <c r="B651" s="2" t="s">
        <v>2939</v>
      </c>
      <c r="C651" s="2" t="s">
        <v>2940</v>
      </c>
      <c r="D651" s="2" t="s">
        <v>5177</v>
      </c>
      <c r="E651" s="2" t="s">
        <v>350</v>
      </c>
      <c r="F651" s="2" t="s">
        <v>5197</v>
      </c>
      <c r="G651" s="8" t="s">
        <v>351</v>
      </c>
      <c r="H651" t="s">
        <v>4318</v>
      </c>
    </row>
    <row r="652" spans="1:8" x14ac:dyDescent="0.2">
      <c r="A652" s="2" t="s">
        <v>2942</v>
      </c>
      <c r="B652" s="2" t="s">
        <v>2943</v>
      </c>
      <c r="C652" s="2" t="s">
        <v>2944</v>
      </c>
      <c r="D652" s="2" t="s">
        <v>4763</v>
      </c>
      <c r="E652" s="2" t="s">
        <v>151</v>
      </c>
      <c r="F652" s="2" t="s">
        <v>18</v>
      </c>
      <c r="G652" s="8">
        <v>92883</v>
      </c>
      <c r="H652" t="s">
        <v>4317</v>
      </c>
    </row>
    <row r="653" spans="1:8" x14ac:dyDescent="0.2">
      <c r="A653" s="2" t="s">
        <v>2946</v>
      </c>
      <c r="B653" s="2" t="s">
        <v>2947</v>
      </c>
      <c r="C653" s="2"/>
      <c r="D653" s="2" t="s">
        <v>4764</v>
      </c>
      <c r="E653" s="2" t="s">
        <v>45</v>
      </c>
      <c r="F653" s="2" t="s">
        <v>5197</v>
      </c>
      <c r="G653" s="8">
        <v>20436</v>
      </c>
      <c r="H653" t="s">
        <v>4318</v>
      </c>
    </row>
    <row r="654" spans="1:8" x14ac:dyDescent="0.2">
      <c r="A654" s="2" t="s">
        <v>2949</v>
      </c>
      <c r="B654" s="2" t="s">
        <v>2950</v>
      </c>
      <c r="C654" s="2" t="s">
        <v>2951</v>
      </c>
      <c r="D654" s="2"/>
      <c r="E654" s="2" t="s">
        <v>457</v>
      </c>
      <c r="F654" s="2" t="s">
        <v>5196</v>
      </c>
      <c r="G654" s="8" t="s">
        <v>326</v>
      </c>
      <c r="H654" t="s">
        <v>4318</v>
      </c>
    </row>
    <row r="655" spans="1:8" x14ac:dyDescent="0.2">
      <c r="A655" s="2" t="s">
        <v>2953</v>
      </c>
      <c r="B655" s="2" t="s">
        <v>2954</v>
      </c>
      <c r="C655" s="2" t="s">
        <v>2955</v>
      </c>
      <c r="D655" s="2" t="s">
        <v>4765</v>
      </c>
      <c r="E655" s="2" t="s">
        <v>258</v>
      </c>
      <c r="F655" s="2" t="s">
        <v>18</v>
      </c>
      <c r="G655" s="8">
        <v>43610</v>
      </c>
      <c r="H655" t="s">
        <v>4318</v>
      </c>
    </row>
    <row r="656" spans="1:8" x14ac:dyDescent="0.2">
      <c r="A656" s="2" t="s">
        <v>2957</v>
      </c>
      <c r="B656" s="2" t="s">
        <v>2958</v>
      </c>
      <c r="C656" s="2" t="s">
        <v>2959</v>
      </c>
      <c r="D656" s="2" t="s">
        <v>4766</v>
      </c>
      <c r="E656" s="2" t="s">
        <v>45</v>
      </c>
      <c r="F656" s="2" t="s">
        <v>18</v>
      </c>
      <c r="G656" s="8">
        <v>20088</v>
      </c>
      <c r="H656" t="s">
        <v>4318</v>
      </c>
    </row>
    <row r="657" spans="1:8" x14ac:dyDescent="0.2">
      <c r="A657" s="2" t="s">
        <v>2961</v>
      </c>
      <c r="B657" s="2" t="s">
        <v>2962</v>
      </c>
      <c r="C657" s="2" t="s">
        <v>2963</v>
      </c>
      <c r="D657" s="2"/>
      <c r="E657" s="2" t="s">
        <v>184</v>
      </c>
      <c r="F657" s="2" t="s">
        <v>5197</v>
      </c>
      <c r="G657" s="8">
        <v>52405</v>
      </c>
      <c r="H657" t="s">
        <v>4317</v>
      </c>
    </row>
    <row r="658" spans="1:8" x14ac:dyDescent="0.2">
      <c r="A658" s="2" t="s">
        <v>2965</v>
      </c>
      <c r="B658" s="2" t="s">
        <v>2966</v>
      </c>
      <c r="C658" s="2" t="s">
        <v>2967</v>
      </c>
      <c r="D658" s="2"/>
      <c r="E658" s="2" t="s">
        <v>131</v>
      </c>
      <c r="F658" s="2" t="s">
        <v>5196</v>
      </c>
      <c r="G658" s="8">
        <v>80045</v>
      </c>
      <c r="H658" t="s">
        <v>4318</v>
      </c>
    </row>
    <row r="659" spans="1:8" x14ac:dyDescent="0.2">
      <c r="A659" s="2" t="s">
        <v>2969</v>
      </c>
      <c r="B659" s="2" t="s">
        <v>2970</v>
      </c>
      <c r="C659" s="2" t="s">
        <v>2971</v>
      </c>
      <c r="D659" s="2" t="s">
        <v>4767</v>
      </c>
      <c r="E659" s="2" t="s">
        <v>254</v>
      </c>
      <c r="F659" s="2" t="s">
        <v>18</v>
      </c>
      <c r="G659" s="8">
        <v>94089</v>
      </c>
      <c r="H659" t="s">
        <v>4317</v>
      </c>
    </row>
    <row r="660" spans="1:8" x14ac:dyDescent="0.2">
      <c r="A660" s="2" t="s">
        <v>2973</v>
      </c>
      <c r="B660" s="2" t="s">
        <v>2974</v>
      </c>
      <c r="C660" s="2"/>
      <c r="D660" s="2"/>
      <c r="E660" s="2" t="s">
        <v>371</v>
      </c>
      <c r="F660" s="2" t="s">
        <v>5197</v>
      </c>
      <c r="G660" s="8" t="s">
        <v>372</v>
      </c>
      <c r="H660" t="s">
        <v>4317</v>
      </c>
    </row>
    <row r="661" spans="1:8" x14ac:dyDescent="0.2">
      <c r="A661" s="2" t="s">
        <v>2976</v>
      </c>
      <c r="B661" s="2" t="s">
        <v>2977</v>
      </c>
      <c r="C661" s="2" t="s">
        <v>2978</v>
      </c>
      <c r="D661" s="2" t="s">
        <v>5099</v>
      </c>
      <c r="E661" s="2" t="s">
        <v>393</v>
      </c>
      <c r="F661" s="2" t="s">
        <v>5196</v>
      </c>
      <c r="G661" s="8" t="s">
        <v>394</v>
      </c>
      <c r="H661" t="s">
        <v>4317</v>
      </c>
    </row>
    <row r="662" spans="1:8" x14ac:dyDescent="0.2">
      <c r="A662" s="2" t="s">
        <v>2980</v>
      </c>
      <c r="B662" s="2" t="s">
        <v>2981</v>
      </c>
      <c r="C662" s="2" t="s">
        <v>2982</v>
      </c>
      <c r="D662" s="2" t="s">
        <v>4768</v>
      </c>
      <c r="E662" s="2" t="s">
        <v>172</v>
      </c>
      <c r="F662" s="2" t="s">
        <v>18</v>
      </c>
      <c r="G662" s="8">
        <v>48930</v>
      </c>
      <c r="H662" t="s">
        <v>4318</v>
      </c>
    </row>
    <row r="663" spans="1:8" x14ac:dyDescent="0.2">
      <c r="A663" s="2" t="s">
        <v>2984</v>
      </c>
      <c r="B663" s="2" t="s">
        <v>2985</v>
      </c>
      <c r="C663" s="2" t="s">
        <v>2986</v>
      </c>
      <c r="D663" s="2" t="s">
        <v>4769</v>
      </c>
      <c r="E663" s="2" t="s">
        <v>61</v>
      </c>
      <c r="F663" s="2" t="s">
        <v>18</v>
      </c>
      <c r="G663" s="8">
        <v>77281</v>
      </c>
      <c r="H663" t="s">
        <v>4317</v>
      </c>
    </row>
    <row r="664" spans="1:8" x14ac:dyDescent="0.2">
      <c r="A664" s="2" t="s">
        <v>2988</v>
      </c>
      <c r="B664" s="2" t="s">
        <v>2989</v>
      </c>
      <c r="C664" s="2" t="s">
        <v>2990</v>
      </c>
      <c r="D664" s="2"/>
      <c r="E664" s="2" t="s">
        <v>59</v>
      </c>
      <c r="F664" s="2" t="s">
        <v>5197</v>
      </c>
      <c r="G664" s="8">
        <v>37131</v>
      </c>
      <c r="H664" t="s">
        <v>4318</v>
      </c>
    </row>
    <row r="665" spans="1:8" x14ac:dyDescent="0.2">
      <c r="A665" s="2" t="s">
        <v>2992</v>
      </c>
      <c r="B665" s="2" t="s">
        <v>2993</v>
      </c>
      <c r="C665" s="2" t="s">
        <v>2994</v>
      </c>
      <c r="D665" s="2"/>
      <c r="E665" s="2" t="s">
        <v>46</v>
      </c>
      <c r="F665" s="2" t="s">
        <v>5197</v>
      </c>
      <c r="G665" s="8">
        <v>25362</v>
      </c>
      <c r="H665" t="s">
        <v>4318</v>
      </c>
    </row>
    <row r="666" spans="1:8" x14ac:dyDescent="0.2">
      <c r="A666" s="2" t="s">
        <v>2996</v>
      </c>
      <c r="B666" s="2" t="s">
        <v>2997</v>
      </c>
      <c r="C666" s="2" t="s">
        <v>2998</v>
      </c>
      <c r="D666" s="2" t="s">
        <v>4770</v>
      </c>
      <c r="E666" s="2" t="s">
        <v>177</v>
      </c>
      <c r="F666" s="2" t="s">
        <v>18</v>
      </c>
      <c r="G666" s="8">
        <v>16534</v>
      </c>
      <c r="H666" t="s">
        <v>4318</v>
      </c>
    </row>
    <row r="667" spans="1:8" x14ac:dyDescent="0.2">
      <c r="A667" s="2" t="s">
        <v>2999</v>
      </c>
      <c r="B667" s="2" t="s">
        <v>3000</v>
      </c>
      <c r="C667" s="2" t="s">
        <v>3001</v>
      </c>
      <c r="D667" s="2" t="s">
        <v>4771</v>
      </c>
      <c r="E667" s="2" t="s">
        <v>91</v>
      </c>
      <c r="F667" s="2" t="s">
        <v>5196</v>
      </c>
      <c r="G667" s="8">
        <v>39204</v>
      </c>
      <c r="H667" t="s">
        <v>4317</v>
      </c>
    </row>
    <row r="668" spans="1:8" x14ac:dyDescent="0.2">
      <c r="A668" s="2" t="s">
        <v>3003</v>
      </c>
      <c r="B668" s="2" t="s">
        <v>3004</v>
      </c>
      <c r="C668" s="2" t="s">
        <v>3005</v>
      </c>
      <c r="D668" s="2" t="s">
        <v>4772</v>
      </c>
      <c r="E668" s="2" t="s">
        <v>295</v>
      </c>
      <c r="F668" s="2" t="s">
        <v>18</v>
      </c>
      <c r="G668" s="8">
        <v>79491</v>
      </c>
      <c r="H668" t="s">
        <v>4318</v>
      </c>
    </row>
    <row r="669" spans="1:8" x14ac:dyDescent="0.2">
      <c r="A669" s="2" t="s">
        <v>3007</v>
      </c>
      <c r="B669" s="2" t="s">
        <v>3008</v>
      </c>
      <c r="C669" s="2" t="s">
        <v>3009</v>
      </c>
      <c r="D669" s="2" t="s">
        <v>5100</v>
      </c>
      <c r="E669" s="2" t="s">
        <v>397</v>
      </c>
      <c r="F669" s="2" t="s">
        <v>5196</v>
      </c>
      <c r="G669" s="8" t="s">
        <v>398</v>
      </c>
      <c r="H669" t="s">
        <v>4318</v>
      </c>
    </row>
    <row r="670" spans="1:8" x14ac:dyDescent="0.2">
      <c r="A670" s="2" t="s">
        <v>3011</v>
      </c>
      <c r="B670" s="2" t="s">
        <v>3012</v>
      </c>
      <c r="C670" s="2" t="s">
        <v>3013</v>
      </c>
      <c r="D670" s="2" t="s">
        <v>4773</v>
      </c>
      <c r="E670" s="2" t="s">
        <v>29</v>
      </c>
      <c r="F670" s="2" t="s">
        <v>5197</v>
      </c>
      <c r="G670" s="8">
        <v>27717</v>
      </c>
      <c r="H670" t="s">
        <v>4317</v>
      </c>
    </row>
    <row r="671" spans="1:8" x14ac:dyDescent="0.2">
      <c r="A671" s="2" t="s">
        <v>3015</v>
      </c>
      <c r="B671" s="2" t="s">
        <v>3016</v>
      </c>
      <c r="C671" s="2" t="s">
        <v>3017</v>
      </c>
      <c r="D671" s="2" t="s">
        <v>4774</v>
      </c>
      <c r="E671" s="2" t="s">
        <v>273</v>
      </c>
      <c r="F671" s="2" t="s">
        <v>18</v>
      </c>
      <c r="G671" s="8">
        <v>29505</v>
      </c>
      <c r="H671" t="s">
        <v>4318</v>
      </c>
    </row>
    <row r="672" spans="1:8" x14ac:dyDescent="0.2">
      <c r="A672" s="2" t="s">
        <v>3019</v>
      </c>
      <c r="B672" s="2" t="s">
        <v>3020</v>
      </c>
      <c r="C672" s="2" t="s">
        <v>3021</v>
      </c>
      <c r="D672" s="2" t="s">
        <v>4775</v>
      </c>
      <c r="E672" s="2" t="s">
        <v>77</v>
      </c>
      <c r="F672" s="2" t="s">
        <v>5196</v>
      </c>
      <c r="G672" s="8">
        <v>13205</v>
      </c>
      <c r="H672" t="s">
        <v>4317</v>
      </c>
    </row>
    <row r="673" spans="1:8" x14ac:dyDescent="0.2">
      <c r="A673" s="2" t="s">
        <v>3023</v>
      </c>
      <c r="B673" s="2" t="s">
        <v>3024</v>
      </c>
      <c r="C673" s="2" t="s">
        <v>3025</v>
      </c>
      <c r="D673" s="2" t="s">
        <v>4776</v>
      </c>
      <c r="E673" s="2" t="s">
        <v>257</v>
      </c>
      <c r="F673" s="2" t="s">
        <v>5197</v>
      </c>
      <c r="G673" s="8">
        <v>30245</v>
      </c>
      <c r="H673" t="s">
        <v>4318</v>
      </c>
    </row>
    <row r="674" spans="1:8" x14ac:dyDescent="0.2">
      <c r="A674" s="2" t="s">
        <v>3027</v>
      </c>
      <c r="B674" s="2" t="s">
        <v>3028</v>
      </c>
      <c r="C674" s="2" t="s">
        <v>3029</v>
      </c>
      <c r="D674" s="2"/>
      <c r="E674" s="2" t="s">
        <v>61</v>
      </c>
      <c r="F674" s="2" t="s">
        <v>18</v>
      </c>
      <c r="G674" s="8">
        <v>77070</v>
      </c>
      <c r="H674" t="s">
        <v>4317</v>
      </c>
    </row>
    <row r="675" spans="1:8" x14ac:dyDescent="0.2">
      <c r="A675" s="2" t="s">
        <v>3031</v>
      </c>
      <c r="B675" s="2" t="s">
        <v>3032</v>
      </c>
      <c r="C675" s="2" t="s">
        <v>3033</v>
      </c>
      <c r="D675" s="2" t="s">
        <v>4777</v>
      </c>
      <c r="E675" s="2" t="s">
        <v>114</v>
      </c>
      <c r="F675" s="2" t="s">
        <v>5197</v>
      </c>
      <c r="G675" s="8">
        <v>66160</v>
      </c>
      <c r="H675" t="s">
        <v>4317</v>
      </c>
    </row>
    <row r="676" spans="1:8" x14ac:dyDescent="0.2">
      <c r="A676" s="2" t="s">
        <v>3035</v>
      </c>
      <c r="B676" s="2" t="s">
        <v>3036</v>
      </c>
      <c r="C676" s="2" t="s">
        <v>3037</v>
      </c>
      <c r="D676" s="2" t="s">
        <v>4778</v>
      </c>
      <c r="E676" s="2" t="s">
        <v>392</v>
      </c>
      <c r="F676" s="2" t="s">
        <v>5196</v>
      </c>
      <c r="G676" s="8">
        <v>34282</v>
      </c>
      <c r="H676" t="s">
        <v>4317</v>
      </c>
    </row>
    <row r="677" spans="1:8" x14ac:dyDescent="0.2">
      <c r="A677" s="2" t="s">
        <v>3039</v>
      </c>
      <c r="B677" s="2" t="s">
        <v>3040</v>
      </c>
      <c r="C677" s="2"/>
      <c r="D677" s="2" t="s">
        <v>4779</v>
      </c>
      <c r="E677" s="2" t="s">
        <v>310</v>
      </c>
      <c r="F677" s="2" t="s">
        <v>5197</v>
      </c>
      <c r="G677" s="8">
        <v>18105</v>
      </c>
      <c r="H677" t="s">
        <v>4317</v>
      </c>
    </row>
    <row r="678" spans="1:8" x14ac:dyDescent="0.2">
      <c r="A678" s="2" t="s">
        <v>3042</v>
      </c>
      <c r="B678" s="2" t="s">
        <v>3043</v>
      </c>
      <c r="C678" s="2"/>
      <c r="D678" s="2" t="s">
        <v>4780</v>
      </c>
      <c r="E678" s="2" t="s">
        <v>212</v>
      </c>
      <c r="F678" s="2" t="s">
        <v>18</v>
      </c>
      <c r="G678" s="8">
        <v>23663</v>
      </c>
      <c r="H678" t="s">
        <v>4318</v>
      </c>
    </row>
    <row r="679" spans="1:8" x14ac:dyDescent="0.2">
      <c r="A679" s="2" t="s">
        <v>3045</v>
      </c>
      <c r="B679" s="2" t="s">
        <v>3046</v>
      </c>
      <c r="C679" s="2" t="s">
        <v>3047</v>
      </c>
      <c r="D679" s="2" t="s">
        <v>5101</v>
      </c>
      <c r="E679" s="2" t="s">
        <v>465</v>
      </c>
      <c r="F679" s="2" t="s">
        <v>5196</v>
      </c>
      <c r="G679" s="8" t="s">
        <v>466</v>
      </c>
      <c r="H679" t="s">
        <v>4318</v>
      </c>
    </row>
    <row r="680" spans="1:8" x14ac:dyDescent="0.2">
      <c r="A680" s="2" t="s">
        <v>3049</v>
      </c>
      <c r="B680" s="2" t="s">
        <v>3050</v>
      </c>
      <c r="C680" s="2" t="s">
        <v>3051</v>
      </c>
      <c r="D680" s="2" t="s">
        <v>4781</v>
      </c>
      <c r="E680" s="2" t="s">
        <v>189</v>
      </c>
      <c r="F680" s="2" t="s">
        <v>18</v>
      </c>
      <c r="G680" s="8">
        <v>67260</v>
      </c>
      <c r="H680" t="s">
        <v>4317</v>
      </c>
    </row>
    <row r="681" spans="1:8" x14ac:dyDescent="0.2">
      <c r="A681" s="2" t="s">
        <v>3053</v>
      </c>
      <c r="B681" s="2" t="s">
        <v>3054</v>
      </c>
      <c r="C681" s="2" t="s">
        <v>3055</v>
      </c>
      <c r="D681" s="2" t="s">
        <v>5178</v>
      </c>
      <c r="E681" s="2" t="s">
        <v>277</v>
      </c>
      <c r="F681" s="2" t="s">
        <v>5197</v>
      </c>
      <c r="G681" s="8" t="s">
        <v>208</v>
      </c>
      <c r="H681" t="s">
        <v>4318</v>
      </c>
    </row>
    <row r="682" spans="1:8" x14ac:dyDescent="0.2">
      <c r="A682" s="2" t="s">
        <v>3057</v>
      </c>
      <c r="B682" s="2" t="s">
        <v>3058</v>
      </c>
      <c r="C682" s="2" t="s">
        <v>3059</v>
      </c>
      <c r="D682" s="2"/>
      <c r="E682" s="2" t="s">
        <v>168</v>
      </c>
      <c r="F682" s="2" t="s">
        <v>18</v>
      </c>
      <c r="G682" s="8">
        <v>6816</v>
      </c>
      <c r="H682" t="s">
        <v>4318</v>
      </c>
    </row>
    <row r="683" spans="1:8" x14ac:dyDescent="0.2">
      <c r="A683" s="2" t="s">
        <v>3061</v>
      </c>
      <c r="B683" s="2" t="s">
        <v>3062</v>
      </c>
      <c r="C683" s="2" t="s">
        <v>3063</v>
      </c>
      <c r="D683" s="2" t="s">
        <v>5179</v>
      </c>
      <c r="E683" s="2" t="s">
        <v>246</v>
      </c>
      <c r="F683" s="2" t="s">
        <v>5197</v>
      </c>
      <c r="G683" s="8" t="s">
        <v>247</v>
      </c>
      <c r="H683" t="s">
        <v>4317</v>
      </c>
    </row>
    <row r="684" spans="1:8" x14ac:dyDescent="0.2">
      <c r="A684" s="2" t="s">
        <v>3065</v>
      </c>
      <c r="B684" s="2" t="s">
        <v>3066</v>
      </c>
      <c r="C684" s="2" t="s">
        <v>3067</v>
      </c>
      <c r="D684" s="2" t="s">
        <v>4782</v>
      </c>
      <c r="E684" s="2" t="s">
        <v>21</v>
      </c>
      <c r="F684" s="2" t="s">
        <v>5197</v>
      </c>
      <c r="G684" s="8">
        <v>32209</v>
      </c>
      <c r="H684" t="s">
        <v>4317</v>
      </c>
    </row>
    <row r="685" spans="1:8" x14ac:dyDescent="0.2">
      <c r="A685" s="2" t="s">
        <v>3069</v>
      </c>
      <c r="B685" s="2" t="s">
        <v>3070</v>
      </c>
      <c r="C685" s="2" t="s">
        <v>3071</v>
      </c>
      <c r="D685" s="2" t="s">
        <v>4783</v>
      </c>
      <c r="E685" s="2" t="s">
        <v>61</v>
      </c>
      <c r="F685" s="2" t="s">
        <v>18</v>
      </c>
      <c r="G685" s="8">
        <v>77299</v>
      </c>
      <c r="H685" t="s">
        <v>4318</v>
      </c>
    </row>
    <row r="686" spans="1:8" x14ac:dyDescent="0.2">
      <c r="A686" s="2" t="s">
        <v>3073</v>
      </c>
      <c r="B686" s="2" t="s">
        <v>3074</v>
      </c>
      <c r="C686" s="2"/>
      <c r="D686" s="2" t="s">
        <v>4784</v>
      </c>
      <c r="E686" s="2" t="s">
        <v>187</v>
      </c>
      <c r="F686" s="2" t="s">
        <v>5196</v>
      </c>
      <c r="G686" s="8">
        <v>97255</v>
      </c>
      <c r="H686" t="s">
        <v>4318</v>
      </c>
    </row>
    <row r="687" spans="1:8" x14ac:dyDescent="0.2">
      <c r="A687" s="2" t="s">
        <v>3076</v>
      </c>
      <c r="B687" s="2" t="s">
        <v>3077</v>
      </c>
      <c r="C687" s="2" t="s">
        <v>3078</v>
      </c>
      <c r="D687" s="2" t="s">
        <v>4785</v>
      </c>
      <c r="E687" s="2" t="s">
        <v>85</v>
      </c>
      <c r="F687" s="2" t="s">
        <v>5197</v>
      </c>
      <c r="G687" s="8">
        <v>91186</v>
      </c>
      <c r="H687" t="s">
        <v>4317</v>
      </c>
    </row>
    <row r="688" spans="1:8" x14ac:dyDescent="0.2">
      <c r="A688" s="2" t="s">
        <v>3080</v>
      </c>
      <c r="B688" s="2" t="s">
        <v>3081</v>
      </c>
      <c r="C688" s="2" t="s">
        <v>3082</v>
      </c>
      <c r="D688" s="2" t="s">
        <v>4786</v>
      </c>
      <c r="E688" s="2" t="s">
        <v>176</v>
      </c>
      <c r="F688" s="2" t="s">
        <v>18</v>
      </c>
      <c r="G688" s="8">
        <v>92725</v>
      </c>
      <c r="H688" t="s">
        <v>4317</v>
      </c>
    </row>
    <row r="689" spans="1:8" x14ac:dyDescent="0.2">
      <c r="A689" s="2" t="s">
        <v>3084</v>
      </c>
      <c r="B689" s="2" t="s">
        <v>3085</v>
      </c>
      <c r="C689" s="2" t="s">
        <v>3086</v>
      </c>
      <c r="D689" s="2" t="s">
        <v>4787</v>
      </c>
      <c r="E689" s="2" t="s">
        <v>96</v>
      </c>
      <c r="F689" s="2" t="s">
        <v>5197</v>
      </c>
      <c r="G689" s="8">
        <v>95160</v>
      </c>
      <c r="H689" t="s">
        <v>4318</v>
      </c>
    </row>
    <row r="690" spans="1:8" x14ac:dyDescent="0.2">
      <c r="A690" s="2" t="s">
        <v>3088</v>
      </c>
      <c r="B690" s="2" t="s">
        <v>3089</v>
      </c>
      <c r="C690" s="2" t="s">
        <v>3090</v>
      </c>
      <c r="D690" s="2" t="s">
        <v>5102</v>
      </c>
      <c r="E690" s="2" t="s">
        <v>329</v>
      </c>
      <c r="F690" s="2" t="s">
        <v>5196</v>
      </c>
      <c r="G690" s="8" t="s">
        <v>330</v>
      </c>
      <c r="H690" t="s">
        <v>4318</v>
      </c>
    </row>
    <row r="691" spans="1:8" x14ac:dyDescent="0.2">
      <c r="A691" s="2" t="s">
        <v>3092</v>
      </c>
      <c r="B691" s="2" t="s">
        <v>3093</v>
      </c>
      <c r="C691" s="2" t="s">
        <v>3094</v>
      </c>
      <c r="D691" s="2" t="s">
        <v>4788</v>
      </c>
      <c r="E691" s="2" t="s">
        <v>76</v>
      </c>
      <c r="F691" s="2" t="s">
        <v>5197</v>
      </c>
      <c r="G691" s="8">
        <v>80935</v>
      </c>
      <c r="H691" t="s">
        <v>4318</v>
      </c>
    </row>
    <row r="692" spans="1:8" x14ac:dyDescent="0.2">
      <c r="A692" s="2" t="s">
        <v>3096</v>
      </c>
      <c r="B692" s="2" t="s">
        <v>3097</v>
      </c>
      <c r="C692" s="2"/>
      <c r="D692" s="2"/>
      <c r="E692" s="2" t="s">
        <v>258</v>
      </c>
      <c r="F692" s="2" t="s">
        <v>18</v>
      </c>
      <c r="G692" s="8">
        <v>43605</v>
      </c>
      <c r="H692" t="s">
        <v>4318</v>
      </c>
    </row>
    <row r="693" spans="1:8" x14ac:dyDescent="0.2">
      <c r="A693" s="2" t="s">
        <v>3099</v>
      </c>
      <c r="B693" s="2" t="s">
        <v>3100</v>
      </c>
      <c r="C693" s="2" t="s">
        <v>3101</v>
      </c>
      <c r="D693" s="2" t="s">
        <v>4789</v>
      </c>
      <c r="E693" s="2" t="s">
        <v>115</v>
      </c>
      <c r="F693" s="2" t="s">
        <v>5196</v>
      </c>
      <c r="G693" s="8">
        <v>33436</v>
      </c>
      <c r="H693" t="s">
        <v>4317</v>
      </c>
    </row>
    <row r="694" spans="1:8" x14ac:dyDescent="0.2">
      <c r="A694" s="2" t="s">
        <v>3103</v>
      </c>
      <c r="B694" s="2" t="s">
        <v>3104</v>
      </c>
      <c r="C694" s="2" t="s">
        <v>3105</v>
      </c>
      <c r="D694" s="2" t="s">
        <v>4790</v>
      </c>
      <c r="E694" s="2" t="s">
        <v>49</v>
      </c>
      <c r="F694" s="2" t="s">
        <v>5197</v>
      </c>
      <c r="G694" s="8">
        <v>45999</v>
      </c>
      <c r="H694" t="s">
        <v>4318</v>
      </c>
    </row>
    <row r="695" spans="1:8" x14ac:dyDescent="0.2">
      <c r="A695" s="2" t="s">
        <v>3107</v>
      </c>
      <c r="B695" s="2" t="s">
        <v>3108</v>
      </c>
      <c r="C695" s="2" t="s">
        <v>3109</v>
      </c>
      <c r="D695" s="2" t="s">
        <v>4791</v>
      </c>
      <c r="E695" s="2" t="s">
        <v>102</v>
      </c>
      <c r="F695" s="2" t="s">
        <v>18</v>
      </c>
      <c r="G695" s="8">
        <v>63121</v>
      </c>
      <c r="H695" t="s">
        <v>4317</v>
      </c>
    </row>
    <row r="696" spans="1:8" x14ac:dyDescent="0.2">
      <c r="A696" s="2" t="s">
        <v>3111</v>
      </c>
      <c r="B696" s="2" t="s">
        <v>3112</v>
      </c>
      <c r="C696" s="2" t="s">
        <v>3113</v>
      </c>
      <c r="D696" s="2" t="s">
        <v>4792</v>
      </c>
      <c r="E696" s="2" t="s">
        <v>241</v>
      </c>
      <c r="F696" s="2" t="s">
        <v>5197</v>
      </c>
      <c r="G696" s="8">
        <v>10705</v>
      </c>
      <c r="H696" t="s">
        <v>4318</v>
      </c>
    </row>
    <row r="697" spans="1:8" x14ac:dyDescent="0.2">
      <c r="A697" s="2" t="s">
        <v>3115</v>
      </c>
      <c r="B697" s="2" t="s">
        <v>3116</v>
      </c>
      <c r="C697" s="2" t="s">
        <v>3117</v>
      </c>
      <c r="D697" s="2" t="s">
        <v>4793</v>
      </c>
      <c r="E697" s="2" t="s">
        <v>19</v>
      </c>
      <c r="F697" s="2" t="s">
        <v>18</v>
      </c>
      <c r="G697" s="8">
        <v>21290</v>
      </c>
      <c r="H697" t="s">
        <v>4317</v>
      </c>
    </row>
    <row r="698" spans="1:8" x14ac:dyDescent="0.2">
      <c r="A698" s="2" t="s">
        <v>3119</v>
      </c>
      <c r="B698" s="2" t="s">
        <v>3120</v>
      </c>
      <c r="C698" s="2" t="s">
        <v>3121</v>
      </c>
      <c r="D698" s="2" t="s">
        <v>4794</v>
      </c>
      <c r="E698" s="2" t="s">
        <v>21</v>
      </c>
      <c r="F698" s="2" t="s">
        <v>5196</v>
      </c>
      <c r="G698" s="8">
        <v>32230</v>
      </c>
      <c r="H698" t="s">
        <v>4318</v>
      </c>
    </row>
    <row r="699" spans="1:8" x14ac:dyDescent="0.2">
      <c r="A699" s="2" t="s">
        <v>3123</v>
      </c>
      <c r="B699" s="2" t="s">
        <v>3124</v>
      </c>
      <c r="C699" s="2"/>
      <c r="D699" s="2"/>
      <c r="E699" s="2" t="s">
        <v>387</v>
      </c>
      <c r="F699" s="2" t="s">
        <v>5197</v>
      </c>
      <c r="G699" s="8" t="s">
        <v>388</v>
      </c>
      <c r="H699" t="s">
        <v>4318</v>
      </c>
    </row>
    <row r="700" spans="1:8" x14ac:dyDescent="0.2">
      <c r="A700" s="2" t="s">
        <v>3126</v>
      </c>
      <c r="B700" s="2" t="s">
        <v>3127</v>
      </c>
      <c r="C700" s="2" t="s">
        <v>3128</v>
      </c>
      <c r="D700" s="2" t="s">
        <v>5103</v>
      </c>
      <c r="E700" s="2" t="s">
        <v>287</v>
      </c>
      <c r="F700" s="2" t="s">
        <v>5197</v>
      </c>
      <c r="G700" s="8" t="s">
        <v>440</v>
      </c>
      <c r="H700" t="s">
        <v>4318</v>
      </c>
    </row>
    <row r="701" spans="1:8" x14ac:dyDescent="0.2">
      <c r="A701" s="2" t="s">
        <v>3130</v>
      </c>
      <c r="B701" s="2" t="s">
        <v>3131</v>
      </c>
      <c r="C701" s="2" t="s">
        <v>3132</v>
      </c>
      <c r="D701" s="2" t="s">
        <v>4795</v>
      </c>
      <c r="E701" s="2" t="s">
        <v>90</v>
      </c>
      <c r="F701" s="2" t="s">
        <v>18</v>
      </c>
      <c r="G701" s="8">
        <v>33196</v>
      </c>
      <c r="H701" t="s">
        <v>4317</v>
      </c>
    </row>
    <row r="702" spans="1:8" x14ac:dyDescent="0.2">
      <c r="A702" s="2" t="s">
        <v>3134</v>
      </c>
      <c r="B702" s="2" t="s">
        <v>3135</v>
      </c>
      <c r="C702" s="2" t="s">
        <v>3136</v>
      </c>
      <c r="D702" s="2"/>
      <c r="E702" s="2" t="s">
        <v>148</v>
      </c>
      <c r="F702" s="2" t="s">
        <v>18</v>
      </c>
      <c r="G702" s="8">
        <v>94121</v>
      </c>
      <c r="H702" t="s">
        <v>4318</v>
      </c>
    </row>
    <row r="703" spans="1:8" x14ac:dyDescent="0.2">
      <c r="A703" s="2" t="s">
        <v>3138</v>
      </c>
      <c r="B703" s="2" t="s">
        <v>3139</v>
      </c>
      <c r="C703" s="2" t="s">
        <v>3140</v>
      </c>
      <c r="D703" s="2" t="s">
        <v>5104</v>
      </c>
      <c r="E703" s="2" t="s">
        <v>386</v>
      </c>
      <c r="F703" s="2" t="s">
        <v>5196</v>
      </c>
      <c r="G703" s="8" t="s">
        <v>344</v>
      </c>
      <c r="H703" t="s">
        <v>4317</v>
      </c>
    </row>
    <row r="704" spans="1:8" x14ac:dyDescent="0.2">
      <c r="A704" s="2" t="s">
        <v>3142</v>
      </c>
      <c r="B704" s="2" t="s">
        <v>3143</v>
      </c>
      <c r="C704" s="2" t="s">
        <v>3144</v>
      </c>
      <c r="D704" s="2"/>
      <c r="E704" s="2" t="s">
        <v>209</v>
      </c>
      <c r="F704" s="2" t="s">
        <v>18</v>
      </c>
      <c r="G704" s="8">
        <v>33982</v>
      </c>
      <c r="H704" t="s">
        <v>4317</v>
      </c>
    </row>
    <row r="705" spans="1:8" x14ac:dyDescent="0.2">
      <c r="A705" s="2" t="s">
        <v>3146</v>
      </c>
      <c r="B705" s="2" t="s">
        <v>3147</v>
      </c>
      <c r="C705" s="2"/>
      <c r="D705" s="2" t="s">
        <v>5105</v>
      </c>
      <c r="E705" s="2" t="s">
        <v>1013</v>
      </c>
      <c r="F705" s="2" t="s">
        <v>5196</v>
      </c>
      <c r="G705" s="8" t="s">
        <v>440</v>
      </c>
      <c r="H705" t="s">
        <v>4317</v>
      </c>
    </row>
    <row r="706" spans="1:8" x14ac:dyDescent="0.2">
      <c r="A706" s="2" t="s">
        <v>3149</v>
      </c>
      <c r="B706" s="2" t="s">
        <v>3150</v>
      </c>
      <c r="C706" s="2"/>
      <c r="D706" s="2" t="s">
        <v>4796</v>
      </c>
      <c r="E706" s="2" t="s">
        <v>55</v>
      </c>
      <c r="F706" s="2" t="s">
        <v>18</v>
      </c>
      <c r="G706" s="8">
        <v>10125</v>
      </c>
      <c r="H706" t="s">
        <v>4317</v>
      </c>
    </row>
    <row r="707" spans="1:8" x14ac:dyDescent="0.2">
      <c r="A707" s="2" t="s">
        <v>3152</v>
      </c>
      <c r="B707" s="2" t="s">
        <v>3153</v>
      </c>
      <c r="C707" s="2" t="s">
        <v>3154</v>
      </c>
      <c r="D707" s="2" t="s">
        <v>4797</v>
      </c>
      <c r="E707" s="2" t="s">
        <v>293</v>
      </c>
      <c r="F707" s="2" t="s">
        <v>5196</v>
      </c>
      <c r="G707" s="8">
        <v>29305</v>
      </c>
      <c r="H707" t="s">
        <v>4318</v>
      </c>
    </row>
    <row r="708" spans="1:8" x14ac:dyDescent="0.2">
      <c r="A708" s="2" t="s">
        <v>3156</v>
      </c>
      <c r="B708" s="2" t="s">
        <v>3157</v>
      </c>
      <c r="C708" s="2" t="s">
        <v>3158</v>
      </c>
      <c r="D708" s="2" t="s">
        <v>4798</v>
      </c>
      <c r="E708" s="2" t="s">
        <v>206</v>
      </c>
      <c r="F708" s="2" t="s">
        <v>18</v>
      </c>
      <c r="G708" s="8">
        <v>93305</v>
      </c>
      <c r="H708" t="s">
        <v>4318</v>
      </c>
    </row>
    <row r="709" spans="1:8" x14ac:dyDescent="0.2">
      <c r="A709" s="2" t="s">
        <v>3160</v>
      </c>
      <c r="B709" s="2" t="s">
        <v>3161</v>
      </c>
      <c r="C709" s="2"/>
      <c r="D709" s="2" t="s">
        <v>5106</v>
      </c>
      <c r="E709" s="2" t="s">
        <v>378</v>
      </c>
      <c r="F709" s="2" t="s">
        <v>5196</v>
      </c>
      <c r="G709" s="8" t="s">
        <v>379</v>
      </c>
      <c r="H709" t="s">
        <v>4318</v>
      </c>
    </row>
    <row r="710" spans="1:8" x14ac:dyDescent="0.2">
      <c r="A710" s="2" t="s">
        <v>3163</v>
      </c>
      <c r="B710" s="2" t="s">
        <v>3164</v>
      </c>
      <c r="C710" s="2" t="s">
        <v>3165</v>
      </c>
      <c r="D710" s="2" t="s">
        <v>4799</v>
      </c>
      <c r="E710" s="2" t="s">
        <v>102</v>
      </c>
      <c r="F710" s="2" t="s">
        <v>5197</v>
      </c>
      <c r="G710" s="8">
        <v>63169</v>
      </c>
      <c r="H710" t="s">
        <v>4317</v>
      </c>
    </row>
    <row r="711" spans="1:8" x14ac:dyDescent="0.2">
      <c r="A711" s="2" t="s">
        <v>3167</v>
      </c>
      <c r="B711" s="2" t="s">
        <v>3168</v>
      </c>
      <c r="C711" s="2"/>
      <c r="D711" s="2" t="s">
        <v>4800</v>
      </c>
      <c r="E711" s="2" t="s">
        <v>64</v>
      </c>
      <c r="F711" s="2" t="s">
        <v>18</v>
      </c>
      <c r="G711" s="8">
        <v>46896</v>
      </c>
      <c r="H711" t="s">
        <v>4317</v>
      </c>
    </row>
    <row r="712" spans="1:8" x14ac:dyDescent="0.2">
      <c r="A712" s="2" t="s">
        <v>3170</v>
      </c>
      <c r="B712" s="2" t="s">
        <v>3171</v>
      </c>
      <c r="C712" s="2" t="s">
        <v>3172</v>
      </c>
      <c r="D712" s="2" t="s">
        <v>4801</v>
      </c>
      <c r="E712" s="2" t="s">
        <v>198</v>
      </c>
      <c r="F712" s="2" t="s">
        <v>5197</v>
      </c>
      <c r="G712" s="8">
        <v>55564</v>
      </c>
      <c r="H712" t="s">
        <v>4318</v>
      </c>
    </row>
    <row r="713" spans="1:8" x14ac:dyDescent="0.2">
      <c r="A713" s="2" t="s">
        <v>3174</v>
      </c>
      <c r="B713" s="2" t="s">
        <v>3175</v>
      </c>
      <c r="C713" s="2" t="s">
        <v>3176</v>
      </c>
      <c r="D713" s="2" t="s">
        <v>4802</v>
      </c>
      <c r="E713" s="2" t="s">
        <v>3177</v>
      </c>
      <c r="F713" s="2" t="s">
        <v>5196</v>
      </c>
      <c r="G713" s="8">
        <v>72905</v>
      </c>
      <c r="H713" t="s">
        <v>4318</v>
      </c>
    </row>
    <row r="714" spans="1:8" x14ac:dyDescent="0.2">
      <c r="A714" s="2" t="s">
        <v>3179</v>
      </c>
      <c r="B714" s="2" t="s">
        <v>3180</v>
      </c>
      <c r="C714" s="2"/>
      <c r="D714" s="2"/>
      <c r="E714" s="2" t="s">
        <v>284</v>
      </c>
      <c r="F714" s="2" t="s">
        <v>5197</v>
      </c>
      <c r="G714" s="8" t="s">
        <v>285</v>
      </c>
      <c r="H714" t="s">
        <v>4318</v>
      </c>
    </row>
    <row r="715" spans="1:8" x14ac:dyDescent="0.2">
      <c r="A715" s="2" t="s">
        <v>3182</v>
      </c>
      <c r="B715" s="2" t="s">
        <v>3183</v>
      </c>
      <c r="C715" s="2" t="s">
        <v>3184</v>
      </c>
      <c r="D715" s="2" t="s">
        <v>4803</v>
      </c>
      <c r="E715" s="2" t="s">
        <v>289</v>
      </c>
      <c r="F715" s="2" t="s">
        <v>18</v>
      </c>
      <c r="G715" s="8">
        <v>95210</v>
      </c>
      <c r="H715" t="s">
        <v>4318</v>
      </c>
    </row>
    <row r="716" spans="1:8" x14ac:dyDescent="0.2">
      <c r="A716" s="2" t="s">
        <v>3186</v>
      </c>
      <c r="B716" s="2" t="s">
        <v>3187</v>
      </c>
      <c r="C716" s="2" t="s">
        <v>3188</v>
      </c>
      <c r="D716" s="2" t="s">
        <v>5107</v>
      </c>
      <c r="E716" s="2" t="s">
        <v>432</v>
      </c>
      <c r="F716" s="2" t="s">
        <v>5196</v>
      </c>
      <c r="G716" s="8" t="s">
        <v>406</v>
      </c>
      <c r="H716" t="s">
        <v>4317</v>
      </c>
    </row>
    <row r="717" spans="1:8" x14ac:dyDescent="0.2">
      <c r="A717" s="2" t="s">
        <v>3190</v>
      </c>
      <c r="B717" s="2" t="s">
        <v>3191</v>
      </c>
      <c r="C717" s="2" t="s">
        <v>3192</v>
      </c>
      <c r="D717" s="2"/>
      <c r="E717" s="2" t="s">
        <v>135</v>
      </c>
      <c r="F717" s="2" t="s">
        <v>18</v>
      </c>
      <c r="G717" s="8">
        <v>33686</v>
      </c>
      <c r="H717" t="s">
        <v>4318</v>
      </c>
    </row>
    <row r="718" spans="1:8" x14ac:dyDescent="0.2">
      <c r="A718" s="2" t="s">
        <v>3194</v>
      </c>
      <c r="B718" s="2" t="s">
        <v>3195</v>
      </c>
      <c r="C718" s="2" t="s">
        <v>3196</v>
      </c>
      <c r="D718" s="2" t="s">
        <v>5108</v>
      </c>
      <c r="E718" s="2" t="s">
        <v>1121</v>
      </c>
      <c r="F718" s="2" t="s">
        <v>5196</v>
      </c>
      <c r="G718" s="8" t="s">
        <v>456</v>
      </c>
      <c r="H718" t="s">
        <v>4318</v>
      </c>
    </row>
    <row r="719" spans="1:8" x14ac:dyDescent="0.2">
      <c r="A719" s="2" t="s">
        <v>3198</v>
      </c>
      <c r="B719" s="2" t="s">
        <v>3199</v>
      </c>
      <c r="C719" s="2" t="s">
        <v>3200</v>
      </c>
      <c r="D719" s="2" t="s">
        <v>4804</v>
      </c>
      <c r="E719" s="2" t="s">
        <v>44</v>
      </c>
      <c r="F719" s="2" t="s">
        <v>5197</v>
      </c>
      <c r="G719" s="8">
        <v>19104</v>
      </c>
      <c r="H719" t="s">
        <v>4318</v>
      </c>
    </row>
    <row r="720" spans="1:8" x14ac:dyDescent="0.2">
      <c r="A720" s="2" t="s">
        <v>3202</v>
      </c>
      <c r="B720" s="2" t="s">
        <v>3203</v>
      </c>
      <c r="C720" s="2" t="s">
        <v>3204</v>
      </c>
      <c r="D720" s="2" t="s">
        <v>4805</v>
      </c>
      <c r="E720" s="2" t="s">
        <v>463</v>
      </c>
      <c r="F720" s="2" t="s">
        <v>18</v>
      </c>
      <c r="G720" s="8">
        <v>76905</v>
      </c>
      <c r="H720" t="s">
        <v>4318</v>
      </c>
    </row>
    <row r="721" spans="1:8" x14ac:dyDescent="0.2">
      <c r="A721" s="2" t="s">
        <v>3206</v>
      </c>
      <c r="B721" s="2" t="s">
        <v>3207</v>
      </c>
      <c r="C721" s="2" t="s">
        <v>3208</v>
      </c>
      <c r="D721" s="2" t="s">
        <v>4806</v>
      </c>
      <c r="E721" s="2" t="s">
        <v>26</v>
      </c>
      <c r="F721" s="2" t="s">
        <v>5196</v>
      </c>
      <c r="G721" s="8">
        <v>90035</v>
      </c>
      <c r="H721" t="s">
        <v>4317</v>
      </c>
    </row>
    <row r="722" spans="1:8" x14ac:dyDescent="0.2">
      <c r="A722" s="2" t="s">
        <v>3210</v>
      </c>
      <c r="B722" s="2" t="s">
        <v>3211</v>
      </c>
      <c r="C722" s="2" t="s">
        <v>3212</v>
      </c>
      <c r="D722" s="2" t="s">
        <v>4807</v>
      </c>
      <c r="E722" s="2" t="s">
        <v>172</v>
      </c>
      <c r="F722" s="2" t="s">
        <v>18</v>
      </c>
      <c r="G722" s="8">
        <v>48912</v>
      </c>
      <c r="H722" t="s">
        <v>4317</v>
      </c>
    </row>
    <row r="723" spans="1:8" x14ac:dyDescent="0.2">
      <c r="A723" s="2" t="s">
        <v>3214</v>
      </c>
      <c r="B723" s="2" t="s">
        <v>3215</v>
      </c>
      <c r="C723" s="2" t="s">
        <v>3216</v>
      </c>
      <c r="D723" s="2" t="s">
        <v>4808</v>
      </c>
      <c r="E723" s="2" t="s">
        <v>207</v>
      </c>
      <c r="F723" s="2" t="s">
        <v>5197</v>
      </c>
      <c r="G723" s="8">
        <v>34615</v>
      </c>
      <c r="H723" t="s">
        <v>4317</v>
      </c>
    </row>
    <row r="724" spans="1:8" x14ac:dyDescent="0.2">
      <c r="A724" s="2" t="s">
        <v>3218</v>
      </c>
      <c r="B724" s="2" t="s">
        <v>3219</v>
      </c>
      <c r="C724" s="2"/>
      <c r="D724" s="2" t="s">
        <v>4809</v>
      </c>
      <c r="E724" s="2" t="s">
        <v>144</v>
      </c>
      <c r="F724" s="2" t="s">
        <v>5196</v>
      </c>
      <c r="G724" s="8">
        <v>90605</v>
      </c>
      <c r="H724" t="s">
        <v>4318</v>
      </c>
    </row>
    <row r="725" spans="1:8" x14ac:dyDescent="0.2">
      <c r="A725" s="2" t="s">
        <v>3221</v>
      </c>
      <c r="B725" s="2" t="s">
        <v>3222</v>
      </c>
      <c r="C725" s="2" t="s">
        <v>3223</v>
      </c>
      <c r="D725" s="2" t="s">
        <v>4810</v>
      </c>
      <c r="E725" s="2" t="s">
        <v>28</v>
      </c>
      <c r="F725" s="2" t="s">
        <v>5197</v>
      </c>
      <c r="G725" s="8">
        <v>93773</v>
      </c>
      <c r="H725" t="s">
        <v>4318</v>
      </c>
    </row>
    <row r="726" spans="1:8" x14ac:dyDescent="0.2">
      <c r="A726" s="2" t="s">
        <v>3225</v>
      </c>
      <c r="B726" s="2" t="s">
        <v>3226</v>
      </c>
      <c r="C726" s="2"/>
      <c r="D726" s="2" t="s">
        <v>4811</v>
      </c>
      <c r="E726" s="2" t="s">
        <v>55</v>
      </c>
      <c r="F726" s="2" t="s">
        <v>18</v>
      </c>
      <c r="G726" s="8">
        <v>10155</v>
      </c>
      <c r="H726" t="s">
        <v>4317</v>
      </c>
    </row>
    <row r="727" spans="1:8" x14ac:dyDescent="0.2">
      <c r="A727" s="2" t="s">
        <v>3228</v>
      </c>
      <c r="B727" s="2" t="s">
        <v>3229</v>
      </c>
      <c r="C727" s="2" t="s">
        <v>3230</v>
      </c>
      <c r="D727" s="2" t="s">
        <v>4812</v>
      </c>
      <c r="E727" s="2" t="s">
        <v>76</v>
      </c>
      <c r="F727" s="2" t="s">
        <v>5197</v>
      </c>
      <c r="G727" s="8">
        <v>80935</v>
      </c>
      <c r="H727" t="s">
        <v>4318</v>
      </c>
    </row>
    <row r="728" spans="1:8" x14ac:dyDescent="0.2">
      <c r="A728" s="2" t="s">
        <v>3232</v>
      </c>
      <c r="B728" s="2" t="s">
        <v>3233</v>
      </c>
      <c r="C728" s="2"/>
      <c r="D728" s="2" t="s">
        <v>4813</v>
      </c>
      <c r="E728" s="2" t="s">
        <v>275</v>
      </c>
      <c r="F728" s="2" t="s">
        <v>5196</v>
      </c>
      <c r="G728" s="8">
        <v>90831</v>
      </c>
      <c r="H728" t="s">
        <v>4318</v>
      </c>
    </row>
    <row r="729" spans="1:8" x14ac:dyDescent="0.2">
      <c r="A729" s="2" t="s">
        <v>3235</v>
      </c>
      <c r="B729" s="2" t="s">
        <v>3236</v>
      </c>
      <c r="C729" s="2" t="s">
        <v>3237</v>
      </c>
      <c r="D729" s="2" t="s">
        <v>5109</v>
      </c>
      <c r="E729" s="2" t="s">
        <v>327</v>
      </c>
      <c r="F729" s="2" t="s">
        <v>5197</v>
      </c>
      <c r="G729" s="8" t="s">
        <v>328</v>
      </c>
      <c r="H729" t="s">
        <v>4317</v>
      </c>
    </row>
    <row r="730" spans="1:8" x14ac:dyDescent="0.2">
      <c r="A730" s="2" t="s">
        <v>3239</v>
      </c>
      <c r="B730" s="2" t="s">
        <v>3240</v>
      </c>
      <c r="C730" s="2" t="s">
        <v>3241</v>
      </c>
      <c r="D730" s="2" t="s">
        <v>4814</v>
      </c>
      <c r="E730" s="2" t="s">
        <v>120</v>
      </c>
      <c r="F730" s="2" t="s">
        <v>18</v>
      </c>
      <c r="G730" s="8">
        <v>89510</v>
      </c>
      <c r="H730" t="s">
        <v>4317</v>
      </c>
    </row>
    <row r="731" spans="1:8" x14ac:dyDescent="0.2">
      <c r="A731" s="2" t="s">
        <v>3243</v>
      </c>
      <c r="B731" s="2" t="s">
        <v>3244</v>
      </c>
      <c r="C731" s="2" t="s">
        <v>3245</v>
      </c>
      <c r="D731" s="2" t="s">
        <v>5180</v>
      </c>
      <c r="E731" s="2" t="s">
        <v>79</v>
      </c>
      <c r="F731" s="2" t="s">
        <v>5197</v>
      </c>
      <c r="G731" s="8" t="s">
        <v>256</v>
      </c>
      <c r="H731" t="s">
        <v>4318</v>
      </c>
    </row>
    <row r="732" spans="1:8" x14ac:dyDescent="0.2">
      <c r="A732" s="2" t="s">
        <v>3247</v>
      </c>
      <c r="B732" s="2" t="s">
        <v>3248</v>
      </c>
      <c r="C732" s="2" t="s">
        <v>3249</v>
      </c>
      <c r="D732" s="2" t="s">
        <v>4815</v>
      </c>
      <c r="E732" s="2" t="s">
        <v>105</v>
      </c>
      <c r="F732" s="2" t="s">
        <v>18</v>
      </c>
      <c r="G732" s="8">
        <v>89155</v>
      </c>
      <c r="H732" t="s">
        <v>4318</v>
      </c>
    </row>
    <row r="733" spans="1:8" x14ac:dyDescent="0.2">
      <c r="A733" s="2" t="s">
        <v>3251</v>
      </c>
      <c r="B733" s="2" t="s">
        <v>3252</v>
      </c>
      <c r="C733" s="2"/>
      <c r="D733" s="2" t="s">
        <v>4816</v>
      </c>
      <c r="E733" s="2" t="s">
        <v>166</v>
      </c>
      <c r="F733" s="2" t="s">
        <v>5196</v>
      </c>
      <c r="G733" s="8">
        <v>19805</v>
      </c>
      <c r="H733" t="s">
        <v>4317</v>
      </c>
    </row>
    <row r="734" spans="1:8" x14ac:dyDescent="0.2">
      <c r="A734" s="2" t="s">
        <v>3254</v>
      </c>
      <c r="B734" s="2" t="s">
        <v>3255</v>
      </c>
      <c r="C734" s="2" t="s">
        <v>3256</v>
      </c>
      <c r="D734" s="2" t="s">
        <v>4817</v>
      </c>
      <c r="E734" s="2" t="s">
        <v>120</v>
      </c>
      <c r="F734" s="2" t="s">
        <v>18</v>
      </c>
      <c r="G734" s="8">
        <v>89550</v>
      </c>
      <c r="H734" t="s">
        <v>4318</v>
      </c>
    </row>
    <row r="735" spans="1:8" x14ac:dyDescent="0.2">
      <c r="A735" s="2" t="s">
        <v>3258</v>
      </c>
      <c r="B735" s="2" t="s">
        <v>3259</v>
      </c>
      <c r="C735" s="2" t="s">
        <v>3260</v>
      </c>
      <c r="D735" s="2" t="s">
        <v>4818</v>
      </c>
      <c r="E735" s="2" t="s">
        <v>140</v>
      </c>
      <c r="F735" s="2" t="s">
        <v>5197</v>
      </c>
      <c r="G735" s="8">
        <v>35487</v>
      </c>
      <c r="H735" t="s">
        <v>4317</v>
      </c>
    </row>
    <row r="736" spans="1:8" x14ac:dyDescent="0.2">
      <c r="A736" s="2" t="s">
        <v>3262</v>
      </c>
      <c r="B736" s="2" t="s">
        <v>3263</v>
      </c>
      <c r="C736" s="2"/>
      <c r="D736" s="2" t="s">
        <v>4819</v>
      </c>
      <c r="E736" s="2" t="s">
        <v>204</v>
      </c>
      <c r="F736" s="2" t="s">
        <v>18</v>
      </c>
      <c r="G736" s="8">
        <v>92645</v>
      </c>
      <c r="H736" t="s">
        <v>4318</v>
      </c>
    </row>
    <row r="737" spans="1:8" x14ac:dyDescent="0.2">
      <c r="A737" s="2" t="s">
        <v>3265</v>
      </c>
      <c r="B737" s="2" t="s">
        <v>3266</v>
      </c>
      <c r="C737" s="2" t="s">
        <v>3267</v>
      </c>
      <c r="D737" s="2"/>
      <c r="E737" s="2" t="s">
        <v>65</v>
      </c>
      <c r="F737" s="2" t="s">
        <v>5196</v>
      </c>
      <c r="G737" s="8">
        <v>66225</v>
      </c>
      <c r="H737" t="s">
        <v>4318</v>
      </c>
    </row>
    <row r="738" spans="1:8" x14ac:dyDescent="0.2">
      <c r="A738" s="2" t="s">
        <v>3269</v>
      </c>
      <c r="B738" s="2" t="s">
        <v>3270</v>
      </c>
      <c r="C738" s="2" t="s">
        <v>3271</v>
      </c>
      <c r="D738" s="2" t="s">
        <v>5110</v>
      </c>
      <c r="E738" s="2" t="s">
        <v>1013</v>
      </c>
      <c r="F738" s="2" t="s">
        <v>5197</v>
      </c>
      <c r="G738" s="8" t="s">
        <v>440</v>
      </c>
      <c r="H738" t="s">
        <v>4317</v>
      </c>
    </row>
    <row r="739" spans="1:8" x14ac:dyDescent="0.2">
      <c r="A739" s="2" t="s">
        <v>3273</v>
      </c>
      <c r="B739" s="2" t="s">
        <v>3274</v>
      </c>
      <c r="C739" s="2" t="s">
        <v>3275</v>
      </c>
      <c r="D739" s="2" t="s">
        <v>4820</v>
      </c>
      <c r="E739" s="2" t="s">
        <v>49</v>
      </c>
      <c r="F739" s="2" t="s">
        <v>18</v>
      </c>
      <c r="G739" s="8">
        <v>45228</v>
      </c>
      <c r="H739" t="s">
        <v>4318</v>
      </c>
    </row>
    <row r="740" spans="1:8" x14ac:dyDescent="0.2">
      <c r="A740" s="2" t="s">
        <v>3277</v>
      </c>
      <c r="B740" s="2" t="s">
        <v>3278</v>
      </c>
      <c r="C740" s="2" t="s">
        <v>3279</v>
      </c>
      <c r="D740" s="2" t="s">
        <v>5181</v>
      </c>
      <c r="E740" s="2" t="s">
        <v>262</v>
      </c>
      <c r="F740" s="2" t="s">
        <v>5197</v>
      </c>
      <c r="G740" s="8" t="s">
        <v>263</v>
      </c>
      <c r="H740" t="s">
        <v>4318</v>
      </c>
    </row>
    <row r="741" spans="1:8" x14ac:dyDescent="0.2">
      <c r="A741" s="2" t="s">
        <v>3281</v>
      </c>
      <c r="B741" s="2" t="s">
        <v>3282</v>
      </c>
      <c r="C741" s="2"/>
      <c r="D741" s="2" t="s">
        <v>4821</v>
      </c>
      <c r="E741" s="2" t="s">
        <v>187</v>
      </c>
      <c r="F741" s="2" t="s">
        <v>18</v>
      </c>
      <c r="G741" s="8">
        <v>97296</v>
      </c>
      <c r="H741" t="s">
        <v>4317</v>
      </c>
    </row>
    <row r="742" spans="1:8" x14ac:dyDescent="0.2">
      <c r="A742" s="2" t="s">
        <v>3284</v>
      </c>
      <c r="B742" s="2" t="s">
        <v>3285</v>
      </c>
      <c r="C742" s="2" t="s">
        <v>3286</v>
      </c>
      <c r="D742" s="2" t="s">
        <v>5111</v>
      </c>
      <c r="E742" s="2" t="s">
        <v>378</v>
      </c>
      <c r="F742" s="2" t="s">
        <v>5197</v>
      </c>
      <c r="G742" s="8" t="s">
        <v>379</v>
      </c>
      <c r="H742" t="s">
        <v>4318</v>
      </c>
    </row>
    <row r="743" spans="1:8" x14ac:dyDescent="0.2">
      <c r="A743" s="2" t="s">
        <v>3288</v>
      </c>
      <c r="B743" s="2" t="s">
        <v>3289</v>
      </c>
      <c r="C743" s="2" t="s">
        <v>3290</v>
      </c>
      <c r="D743" s="2" t="s">
        <v>4822</v>
      </c>
      <c r="E743" s="2" t="s">
        <v>254</v>
      </c>
      <c r="F743" s="2" t="s">
        <v>18</v>
      </c>
      <c r="G743" s="8">
        <v>94089</v>
      </c>
      <c r="H743" t="s">
        <v>4318</v>
      </c>
    </row>
    <row r="744" spans="1:8" x14ac:dyDescent="0.2">
      <c r="A744" s="2" t="s">
        <v>3292</v>
      </c>
      <c r="B744" s="2" t="s">
        <v>3293</v>
      </c>
      <c r="C744" s="2" t="s">
        <v>3294</v>
      </c>
      <c r="D744" s="2" t="s">
        <v>4823</v>
      </c>
      <c r="E744" s="2" t="s">
        <v>22</v>
      </c>
      <c r="F744" s="2" t="s">
        <v>5197</v>
      </c>
      <c r="G744" s="8">
        <v>38188</v>
      </c>
      <c r="H744" t="s">
        <v>4318</v>
      </c>
    </row>
    <row r="745" spans="1:8" x14ac:dyDescent="0.2">
      <c r="A745" s="2" t="s">
        <v>3296</v>
      </c>
      <c r="B745" s="2" t="s">
        <v>3297</v>
      </c>
      <c r="C745" s="2" t="s">
        <v>3298</v>
      </c>
      <c r="D745" s="2" t="s">
        <v>4824</v>
      </c>
      <c r="E745" s="2" t="s">
        <v>78</v>
      </c>
      <c r="F745" s="2" t="s">
        <v>5196</v>
      </c>
      <c r="G745" s="8">
        <v>32868</v>
      </c>
      <c r="H745" t="s">
        <v>4318</v>
      </c>
    </row>
    <row r="746" spans="1:8" x14ac:dyDescent="0.2">
      <c r="A746" s="2" t="s">
        <v>3300</v>
      </c>
      <c r="B746" s="2" t="s">
        <v>3301</v>
      </c>
      <c r="C746" s="2"/>
      <c r="D746" s="2" t="s">
        <v>4825</v>
      </c>
      <c r="E746" s="2" t="s">
        <v>39</v>
      </c>
      <c r="F746" s="2" t="s">
        <v>18</v>
      </c>
      <c r="G746" s="8">
        <v>48232</v>
      </c>
      <c r="H746" t="s">
        <v>4317</v>
      </c>
    </row>
    <row r="747" spans="1:8" x14ac:dyDescent="0.2">
      <c r="A747" s="2" t="s">
        <v>3303</v>
      </c>
      <c r="B747" s="2" t="s">
        <v>3304</v>
      </c>
      <c r="C747" s="2" t="s">
        <v>3305</v>
      </c>
      <c r="D747" s="2" t="s">
        <v>5112</v>
      </c>
      <c r="E747" s="2" t="s">
        <v>479</v>
      </c>
      <c r="F747" s="2" t="s">
        <v>5196</v>
      </c>
      <c r="G747" s="8" t="s">
        <v>480</v>
      </c>
      <c r="H747" t="s">
        <v>4318</v>
      </c>
    </row>
    <row r="748" spans="1:8" x14ac:dyDescent="0.2">
      <c r="A748" s="2" t="s">
        <v>3307</v>
      </c>
      <c r="B748" s="2" t="s">
        <v>3308</v>
      </c>
      <c r="C748" s="2" t="s">
        <v>3309</v>
      </c>
      <c r="D748" s="2" t="s">
        <v>5113</v>
      </c>
      <c r="E748" s="2" t="s">
        <v>455</v>
      </c>
      <c r="F748" s="2" t="s">
        <v>5197</v>
      </c>
      <c r="G748" s="8" t="s">
        <v>456</v>
      </c>
      <c r="H748" t="s">
        <v>4318</v>
      </c>
    </row>
    <row r="749" spans="1:8" x14ac:dyDescent="0.2">
      <c r="A749" s="2" t="s">
        <v>3311</v>
      </c>
      <c r="B749" s="2" t="s">
        <v>3312</v>
      </c>
      <c r="C749" s="2" t="s">
        <v>3313</v>
      </c>
      <c r="D749" s="2" t="s">
        <v>5114</v>
      </c>
      <c r="E749" s="2" t="s">
        <v>426</v>
      </c>
      <c r="F749" s="2" t="s">
        <v>5197</v>
      </c>
      <c r="G749" s="8" t="s">
        <v>427</v>
      </c>
      <c r="H749" t="s">
        <v>4317</v>
      </c>
    </row>
    <row r="750" spans="1:8" x14ac:dyDescent="0.2">
      <c r="A750" s="2" t="s">
        <v>3315</v>
      </c>
      <c r="B750" s="2" t="s">
        <v>3316</v>
      </c>
      <c r="C750" s="2" t="s">
        <v>3317</v>
      </c>
      <c r="D750" s="2" t="s">
        <v>4826</v>
      </c>
      <c r="E750" s="2" t="s">
        <v>36</v>
      </c>
      <c r="F750" s="2" t="s">
        <v>5197</v>
      </c>
      <c r="G750" s="8">
        <v>23203</v>
      </c>
      <c r="H750" t="s">
        <v>4318</v>
      </c>
    </row>
    <row r="751" spans="1:8" x14ac:dyDescent="0.2">
      <c r="A751" s="2" t="s">
        <v>3319</v>
      </c>
      <c r="B751" s="2" t="s">
        <v>3320</v>
      </c>
      <c r="C751" s="2" t="s">
        <v>3321</v>
      </c>
      <c r="D751" s="2" t="s">
        <v>5115</v>
      </c>
      <c r="E751" s="2" t="s">
        <v>3322</v>
      </c>
      <c r="F751" s="2" t="s">
        <v>5196</v>
      </c>
      <c r="G751" s="8" t="s">
        <v>406</v>
      </c>
      <c r="H751" t="s">
        <v>4317</v>
      </c>
    </row>
    <row r="752" spans="1:8" x14ac:dyDescent="0.2">
      <c r="A752" s="2" t="s">
        <v>3324</v>
      </c>
      <c r="B752" s="2" t="s">
        <v>3325</v>
      </c>
      <c r="C752" s="2"/>
      <c r="D752" s="2" t="s">
        <v>4827</v>
      </c>
      <c r="E752" s="2" t="s">
        <v>104</v>
      </c>
      <c r="F752" s="2" t="s">
        <v>18</v>
      </c>
      <c r="G752" s="8">
        <v>76178</v>
      </c>
      <c r="H752" t="s">
        <v>4317</v>
      </c>
    </row>
    <row r="753" spans="1:8" x14ac:dyDescent="0.2">
      <c r="A753" s="2" t="s">
        <v>3327</v>
      </c>
      <c r="B753" s="2" t="s">
        <v>3328</v>
      </c>
      <c r="C753" s="2" t="s">
        <v>3329</v>
      </c>
      <c r="D753" s="2" t="s">
        <v>4828</v>
      </c>
      <c r="E753" s="2" t="s">
        <v>137</v>
      </c>
      <c r="F753" s="2" t="s">
        <v>5197</v>
      </c>
      <c r="G753" s="8">
        <v>11254</v>
      </c>
      <c r="H753" t="s">
        <v>4318</v>
      </c>
    </row>
    <row r="754" spans="1:8" x14ac:dyDescent="0.2">
      <c r="A754" s="2" t="s">
        <v>3331</v>
      </c>
      <c r="B754" s="2" t="s">
        <v>3332</v>
      </c>
      <c r="C754" s="2" t="s">
        <v>3333</v>
      </c>
      <c r="D754" s="2" t="s">
        <v>4829</v>
      </c>
      <c r="E754" s="2" t="s">
        <v>104</v>
      </c>
      <c r="F754" s="2" t="s">
        <v>18</v>
      </c>
      <c r="G754" s="8">
        <v>76198</v>
      </c>
      <c r="H754" t="s">
        <v>4317</v>
      </c>
    </row>
    <row r="755" spans="1:8" x14ac:dyDescent="0.2">
      <c r="A755" s="2" t="s">
        <v>3335</v>
      </c>
      <c r="B755" s="2" t="s">
        <v>3336</v>
      </c>
      <c r="C755" s="2" t="s">
        <v>3337</v>
      </c>
      <c r="D755" s="2" t="s">
        <v>4830</v>
      </c>
      <c r="E755" s="2" t="s">
        <v>182</v>
      </c>
      <c r="F755" s="2" t="s">
        <v>5197</v>
      </c>
      <c r="G755" s="8">
        <v>85053</v>
      </c>
      <c r="H755" t="s">
        <v>4318</v>
      </c>
    </row>
    <row r="756" spans="1:8" x14ac:dyDescent="0.2">
      <c r="A756" s="2" t="s">
        <v>3339</v>
      </c>
      <c r="B756" s="2" t="s">
        <v>3340</v>
      </c>
      <c r="C756" s="2" t="s">
        <v>3341</v>
      </c>
      <c r="D756" s="2"/>
      <c r="E756" s="2" t="s">
        <v>45</v>
      </c>
      <c r="F756" s="2" t="s">
        <v>5196</v>
      </c>
      <c r="G756" s="8">
        <v>20470</v>
      </c>
      <c r="H756" t="s">
        <v>4318</v>
      </c>
    </row>
    <row r="757" spans="1:8" x14ac:dyDescent="0.2">
      <c r="A757" s="2" t="s">
        <v>3343</v>
      </c>
      <c r="B757" s="2" t="s">
        <v>3344</v>
      </c>
      <c r="C757" s="2" t="s">
        <v>3345</v>
      </c>
      <c r="D757" s="2" t="s">
        <v>4831</v>
      </c>
      <c r="E757" s="2" t="s">
        <v>50</v>
      </c>
      <c r="F757" s="2" t="s">
        <v>18</v>
      </c>
      <c r="G757" s="8">
        <v>75287</v>
      </c>
      <c r="H757" t="s">
        <v>4318</v>
      </c>
    </row>
    <row r="758" spans="1:8" x14ac:dyDescent="0.2">
      <c r="A758" s="2" t="s">
        <v>3347</v>
      </c>
      <c r="B758" s="2" t="s">
        <v>3348</v>
      </c>
      <c r="C758" s="2" t="s">
        <v>3349</v>
      </c>
      <c r="D758" s="2" t="s">
        <v>4832</v>
      </c>
      <c r="E758" s="2" t="s">
        <v>169</v>
      </c>
      <c r="F758" s="2" t="s">
        <v>18</v>
      </c>
      <c r="G758" s="8">
        <v>28805</v>
      </c>
      <c r="H758" t="s">
        <v>4317</v>
      </c>
    </row>
    <row r="759" spans="1:8" x14ac:dyDescent="0.2">
      <c r="A759" s="2" t="s">
        <v>3351</v>
      </c>
      <c r="B759" s="2" t="s">
        <v>3352</v>
      </c>
      <c r="C759" s="2" t="s">
        <v>3353</v>
      </c>
      <c r="D759" s="2" t="s">
        <v>4833</v>
      </c>
      <c r="E759" s="2" t="s">
        <v>250</v>
      </c>
      <c r="F759" s="2" t="s">
        <v>5196</v>
      </c>
      <c r="G759" s="8">
        <v>59112</v>
      </c>
      <c r="H759" t="s">
        <v>4317</v>
      </c>
    </row>
    <row r="760" spans="1:8" x14ac:dyDescent="0.2">
      <c r="A760" s="2" t="s">
        <v>3355</v>
      </c>
      <c r="B760" s="2" t="s">
        <v>3356</v>
      </c>
      <c r="C760" s="2" t="s">
        <v>3357</v>
      </c>
      <c r="D760" s="2"/>
      <c r="E760" s="2" t="s">
        <v>102</v>
      </c>
      <c r="F760" s="2" t="s">
        <v>18</v>
      </c>
      <c r="G760" s="8">
        <v>63126</v>
      </c>
      <c r="H760" t="s">
        <v>4318</v>
      </c>
    </row>
    <row r="761" spans="1:8" x14ac:dyDescent="0.2">
      <c r="A761" s="2" t="s">
        <v>3359</v>
      </c>
      <c r="B761" s="2" t="s">
        <v>3360</v>
      </c>
      <c r="C761" s="2" t="s">
        <v>3361</v>
      </c>
      <c r="D761" s="2" t="s">
        <v>4834</v>
      </c>
      <c r="E761" s="2" t="s">
        <v>153</v>
      </c>
      <c r="F761" s="2" t="s">
        <v>18</v>
      </c>
      <c r="G761" s="8">
        <v>64054</v>
      </c>
      <c r="H761" t="s">
        <v>4317</v>
      </c>
    </row>
    <row r="762" spans="1:8" x14ac:dyDescent="0.2">
      <c r="A762" s="2" t="s">
        <v>3363</v>
      </c>
      <c r="B762" s="2" t="s">
        <v>3364</v>
      </c>
      <c r="C762" s="2" t="s">
        <v>3365</v>
      </c>
      <c r="D762" s="2"/>
      <c r="E762" s="2" t="s">
        <v>80</v>
      </c>
      <c r="F762" s="2" t="s">
        <v>5197</v>
      </c>
      <c r="G762" s="8">
        <v>27404</v>
      </c>
      <c r="H762" t="s">
        <v>4318</v>
      </c>
    </row>
    <row r="763" spans="1:8" x14ac:dyDescent="0.2">
      <c r="A763" s="2" t="s">
        <v>3367</v>
      </c>
      <c r="B763" s="2" t="s">
        <v>3368</v>
      </c>
      <c r="C763" s="2" t="s">
        <v>3369</v>
      </c>
      <c r="D763" s="2"/>
      <c r="E763" s="2" t="s">
        <v>97</v>
      </c>
      <c r="F763" s="2" t="s">
        <v>5196</v>
      </c>
      <c r="G763" s="8">
        <v>71213</v>
      </c>
      <c r="H763" t="s">
        <v>4317</v>
      </c>
    </row>
    <row r="764" spans="1:8" x14ac:dyDescent="0.2">
      <c r="A764" s="2" t="s">
        <v>3371</v>
      </c>
      <c r="B764" s="2" t="s">
        <v>3372</v>
      </c>
      <c r="C764" s="2" t="s">
        <v>3373</v>
      </c>
      <c r="D764" s="2" t="s">
        <v>5182</v>
      </c>
      <c r="E764" s="2" t="s">
        <v>157</v>
      </c>
      <c r="F764" s="2" t="s">
        <v>5197</v>
      </c>
      <c r="G764" s="8" t="s">
        <v>158</v>
      </c>
      <c r="H764" t="s">
        <v>4318</v>
      </c>
    </row>
    <row r="765" spans="1:8" x14ac:dyDescent="0.2">
      <c r="A765" s="2" t="s">
        <v>3375</v>
      </c>
      <c r="B765" s="2" t="s">
        <v>3376</v>
      </c>
      <c r="C765" s="2"/>
      <c r="D765" s="2" t="s">
        <v>4835</v>
      </c>
      <c r="E765" s="2" t="s">
        <v>104</v>
      </c>
      <c r="F765" s="2" t="s">
        <v>5197</v>
      </c>
      <c r="G765" s="8">
        <v>76129</v>
      </c>
      <c r="H765" t="s">
        <v>4318</v>
      </c>
    </row>
    <row r="766" spans="1:8" x14ac:dyDescent="0.2">
      <c r="A766" s="2" t="s">
        <v>3378</v>
      </c>
      <c r="B766" s="2" t="s">
        <v>3379</v>
      </c>
      <c r="C766" s="2" t="s">
        <v>3380</v>
      </c>
      <c r="D766" s="2" t="s">
        <v>4836</v>
      </c>
      <c r="E766" s="2" t="s">
        <v>95</v>
      </c>
      <c r="F766" s="2" t="s">
        <v>18</v>
      </c>
      <c r="G766" s="8">
        <v>58122</v>
      </c>
      <c r="H766" t="s">
        <v>4317</v>
      </c>
    </row>
    <row r="767" spans="1:8" x14ac:dyDescent="0.2">
      <c r="A767" s="2" t="s">
        <v>3382</v>
      </c>
      <c r="B767" s="2" t="s">
        <v>3383</v>
      </c>
      <c r="C767" s="2" t="s">
        <v>3384</v>
      </c>
      <c r="D767" s="2" t="s">
        <v>4837</v>
      </c>
      <c r="E767" s="2" t="s">
        <v>113</v>
      </c>
      <c r="F767" s="2" t="s">
        <v>5197</v>
      </c>
      <c r="G767" s="8">
        <v>75044</v>
      </c>
      <c r="H767" t="s">
        <v>4317</v>
      </c>
    </row>
    <row r="768" spans="1:8" x14ac:dyDescent="0.2">
      <c r="A768" s="2" t="s">
        <v>3385</v>
      </c>
      <c r="B768" s="2" t="s">
        <v>3386</v>
      </c>
      <c r="C768" s="2" t="s">
        <v>3387</v>
      </c>
      <c r="D768" s="2" t="s">
        <v>4838</v>
      </c>
      <c r="E768" s="2" t="s">
        <v>37</v>
      </c>
      <c r="F768" s="2" t="s">
        <v>5196</v>
      </c>
      <c r="G768" s="8">
        <v>43231</v>
      </c>
      <c r="H768" t="s">
        <v>4318</v>
      </c>
    </row>
    <row r="769" spans="1:8" x14ac:dyDescent="0.2">
      <c r="A769" s="2" t="s">
        <v>3389</v>
      </c>
      <c r="B769" s="2" t="s">
        <v>3390</v>
      </c>
      <c r="C769" s="2" t="s">
        <v>3391</v>
      </c>
      <c r="D769" s="2" t="s">
        <v>4839</v>
      </c>
      <c r="E769" s="2" t="s">
        <v>121</v>
      </c>
      <c r="F769" s="2" t="s">
        <v>5197</v>
      </c>
      <c r="G769" s="8">
        <v>78737</v>
      </c>
      <c r="H769" t="s">
        <v>4318</v>
      </c>
    </row>
    <row r="770" spans="1:8" x14ac:dyDescent="0.2">
      <c r="A770" s="2" t="s">
        <v>3393</v>
      </c>
      <c r="B770" s="2" t="s">
        <v>3394</v>
      </c>
      <c r="C770" s="2"/>
      <c r="D770" s="2" t="s">
        <v>4840</v>
      </c>
      <c r="E770" s="2" t="s">
        <v>185</v>
      </c>
      <c r="F770" s="2" t="s">
        <v>18</v>
      </c>
      <c r="G770" s="8">
        <v>36104</v>
      </c>
      <c r="H770" t="s">
        <v>4317</v>
      </c>
    </row>
    <row r="771" spans="1:8" x14ac:dyDescent="0.2">
      <c r="A771" s="2" t="s">
        <v>3396</v>
      </c>
      <c r="B771" s="2" t="s">
        <v>3397</v>
      </c>
      <c r="C771" s="2" t="s">
        <v>3398</v>
      </c>
      <c r="D771" s="2" t="s">
        <v>5183</v>
      </c>
      <c r="E771" s="2" t="s">
        <v>142</v>
      </c>
      <c r="F771" s="2" t="s">
        <v>5197</v>
      </c>
      <c r="G771" s="8" t="s">
        <v>213</v>
      </c>
      <c r="H771" t="s">
        <v>4318</v>
      </c>
    </row>
    <row r="772" spans="1:8" x14ac:dyDescent="0.2">
      <c r="A772" s="2" t="s">
        <v>3400</v>
      </c>
      <c r="B772" s="2" t="s">
        <v>3401</v>
      </c>
      <c r="C772" s="2" t="s">
        <v>3402</v>
      </c>
      <c r="D772" s="2"/>
      <c r="E772" s="2" t="s">
        <v>81</v>
      </c>
      <c r="F772" s="2" t="s">
        <v>5196</v>
      </c>
      <c r="G772" s="8">
        <v>22156</v>
      </c>
      <c r="H772" t="s">
        <v>4318</v>
      </c>
    </row>
    <row r="773" spans="1:8" x14ac:dyDescent="0.2">
      <c r="A773" s="2" t="s">
        <v>3404</v>
      </c>
      <c r="B773" s="2" t="s">
        <v>3405</v>
      </c>
      <c r="C773" s="2" t="s">
        <v>3406</v>
      </c>
      <c r="D773" s="2" t="s">
        <v>4841</v>
      </c>
      <c r="E773" s="2" t="s">
        <v>202</v>
      </c>
      <c r="F773" s="2" t="s">
        <v>18</v>
      </c>
      <c r="G773" s="8">
        <v>80126</v>
      </c>
      <c r="H773" t="s">
        <v>4318</v>
      </c>
    </row>
    <row r="774" spans="1:8" x14ac:dyDescent="0.2">
      <c r="A774" s="2" t="s">
        <v>3408</v>
      </c>
      <c r="B774" s="2" t="s">
        <v>3409</v>
      </c>
      <c r="C774" s="2"/>
      <c r="D774" s="2" t="s">
        <v>4842</v>
      </c>
      <c r="E774" s="2" t="s">
        <v>19</v>
      </c>
      <c r="F774" s="2" t="s">
        <v>18</v>
      </c>
      <c r="G774" s="8">
        <v>21275</v>
      </c>
      <c r="H774" t="s">
        <v>4318</v>
      </c>
    </row>
    <row r="775" spans="1:8" x14ac:dyDescent="0.2">
      <c r="A775" s="2" t="s">
        <v>3411</v>
      </c>
      <c r="B775" s="2" t="s">
        <v>3412</v>
      </c>
      <c r="C775" s="2" t="s">
        <v>3413</v>
      </c>
      <c r="D775" s="2" t="s">
        <v>5116</v>
      </c>
      <c r="E775" s="2" t="s">
        <v>478</v>
      </c>
      <c r="F775" s="2" t="s">
        <v>5196</v>
      </c>
      <c r="G775" s="8" t="s">
        <v>355</v>
      </c>
      <c r="H775" t="s">
        <v>4318</v>
      </c>
    </row>
    <row r="776" spans="1:8" x14ac:dyDescent="0.2">
      <c r="A776" s="2" t="s">
        <v>3415</v>
      </c>
      <c r="B776" s="2" t="s">
        <v>3416</v>
      </c>
      <c r="C776" s="2"/>
      <c r="D776" s="2" t="s">
        <v>4843</v>
      </c>
      <c r="E776" s="2" t="s">
        <v>269</v>
      </c>
      <c r="F776" s="2" t="s">
        <v>5197</v>
      </c>
      <c r="G776" s="8">
        <v>33345</v>
      </c>
      <c r="H776" t="s">
        <v>4317</v>
      </c>
    </row>
    <row r="777" spans="1:8" x14ac:dyDescent="0.2">
      <c r="A777" s="2" t="s">
        <v>3418</v>
      </c>
      <c r="B777" s="2" t="s">
        <v>3419</v>
      </c>
      <c r="C777" s="2" t="s">
        <v>3420</v>
      </c>
      <c r="D777" s="2" t="s">
        <v>4844</v>
      </c>
      <c r="E777" s="2" t="s">
        <v>56</v>
      </c>
      <c r="F777" s="2" t="s">
        <v>18</v>
      </c>
      <c r="G777" s="8">
        <v>92191</v>
      </c>
      <c r="H777" t="s">
        <v>4317</v>
      </c>
    </row>
    <row r="778" spans="1:8" x14ac:dyDescent="0.2">
      <c r="A778" s="2" t="s">
        <v>3422</v>
      </c>
      <c r="B778" s="2" t="s">
        <v>3423</v>
      </c>
      <c r="C778" s="2" t="s">
        <v>3424</v>
      </c>
      <c r="D778" s="2" t="s">
        <v>4845</v>
      </c>
      <c r="E778" s="2" t="s">
        <v>50</v>
      </c>
      <c r="F778" s="2" t="s">
        <v>5197</v>
      </c>
      <c r="G778" s="8">
        <v>75216</v>
      </c>
      <c r="H778" t="s">
        <v>4318</v>
      </c>
    </row>
    <row r="779" spans="1:8" x14ac:dyDescent="0.2">
      <c r="A779" s="2" t="s">
        <v>3426</v>
      </c>
      <c r="B779" s="2" t="s">
        <v>3427</v>
      </c>
      <c r="C779" s="2" t="s">
        <v>3428</v>
      </c>
      <c r="D779" s="2"/>
      <c r="E779" s="2" t="s">
        <v>313</v>
      </c>
      <c r="F779" s="2" t="s">
        <v>5196</v>
      </c>
      <c r="G779" s="8">
        <v>60435</v>
      </c>
      <c r="H779" t="s">
        <v>4318</v>
      </c>
    </row>
    <row r="780" spans="1:8" x14ac:dyDescent="0.2">
      <c r="A780" s="2" t="s">
        <v>3430</v>
      </c>
      <c r="B780" s="2" t="s">
        <v>3431</v>
      </c>
      <c r="C780" s="2" t="s">
        <v>3432</v>
      </c>
      <c r="D780" s="2" t="s">
        <v>4846</v>
      </c>
      <c r="E780" s="2" t="s">
        <v>181</v>
      </c>
      <c r="F780" s="2" t="s">
        <v>18</v>
      </c>
      <c r="G780" s="8">
        <v>49510</v>
      </c>
      <c r="H780" t="s">
        <v>4317</v>
      </c>
    </row>
    <row r="781" spans="1:8" x14ac:dyDescent="0.2">
      <c r="A781" s="2" t="s">
        <v>3434</v>
      </c>
      <c r="B781" s="2" t="s">
        <v>3435</v>
      </c>
      <c r="C781" s="2" t="s">
        <v>3436</v>
      </c>
      <c r="D781" s="2" t="s">
        <v>4847</v>
      </c>
      <c r="E781" s="2" t="s">
        <v>207</v>
      </c>
      <c r="F781" s="2" t="s">
        <v>18</v>
      </c>
      <c r="G781" s="8">
        <v>34620</v>
      </c>
      <c r="H781" t="s">
        <v>4317</v>
      </c>
    </row>
    <row r="782" spans="1:8" x14ac:dyDescent="0.2">
      <c r="A782" s="2" t="s">
        <v>3438</v>
      </c>
      <c r="B782" s="2" t="s">
        <v>3439</v>
      </c>
      <c r="C782" s="2"/>
      <c r="D782" s="2" t="s">
        <v>4848</v>
      </c>
      <c r="E782" s="2" t="s">
        <v>31</v>
      </c>
      <c r="F782" s="2" t="s">
        <v>5197</v>
      </c>
      <c r="G782" s="8">
        <v>55441</v>
      </c>
      <c r="H782" t="s">
        <v>4318</v>
      </c>
    </row>
    <row r="783" spans="1:8" x14ac:dyDescent="0.2">
      <c r="A783" s="2" t="s">
        <v>3441</v>
      </c>
      <c r="B783" s="2" t="s">
        <v>3442</v>
      </c>
      <c r="C783" s="2" t="s">
        <v>3443</v>
      </c>
      <c r="D783" s="2" t="s">
        <v>4849</v>
      </c>
      <c r="E783" s="2" t="s">
        <v>257</v>
      </c>
      <c r="F783" s="2" t="s">
        <v>5197</v>
      </c>
      <c r="G783" s="8">
        <v>30045</v>
      </c>
      <c r="H783" t="s">
        <v>4318</v>
      </c>
    </row>
    <row r="784" spans="1:8" x14ac:dyDescent="0.2">
      <c r="A784" s="2" t="s">
        <v>3445</v>
      </c>
      <c r="B784" s="2" t="s">
        <v>3446</v>
      </c>
      <c r="C784" s="2" t="s">
        <v>3447</v>
      </c>
      <c r="D784" s="2" t="s">
        <v>5117</v>
      </c>
      <c r="E784" s="2" t="s">
        <v>476</v>
      </c>
      <c r="F784" s="2" t="s">
        <v>5196</v>
      </c>
      <c r="G784" s="8" t="s">
        <v>337</v>
      </c>
      <c r="H784" t="s">
        <v>4318</v>
      </c>
    </row>
    <row r="785" spans="1:8" x14ac:dyDescent="0.2">
      <c r="A785" s="2" t="s">
        <v>3449</v>
      </c>
      <c r="B785" s="2" t="s">
        <v>3450</v>
      </c>
      <c r="C785" s="2" t="s">
        <v>3451</v>
      </c>
      <c r="D785" s="2" t="s">
        <v>4850</v>
      </c>
      <c r="E785" s="2" t="s">
        <v>135</v>
      </c>
      <c r="F785" s="2" t="s">
        <v>5196</v>
      </c>
      <c r="G785" s="8">
        <v>33673</v>
      </c>
      <c r="H785" t="s">
        <v>4317</v>
      </c>
    </row>
    <row r="786" spans="1:8" x14ac:dyDescent="0.2">
      <c r="A786" s="2" t="s">
        <v>3453</v>
      </c>
      <c r="B786" s="2" t="s">
        <v>3454</v>
      </c>
      <c r="C786" s="2" t="s">
        <v>3455</v>
      </c>
      <c r="D786" s="2"/>
      <c r="E786" s="2" t="s">
        <v>128</v>
      </c>
      <c r="F786" s="2" t="s">
        <v>18</v>
      </c>
      <c r="G786" s="8">
        <v>37240</v>
      </c>
      <c r="H786" t="s">
        <v>4318</v>
      </c>
    </row>
    <row r="787" spans="1:8" x14ac:dyDescent="0.2">
      <c r="A787" s="2" t="s">
        <v>3457</v>
      </c>
      <c r="B787" s="2" t="s">
        <v>3458</v>
      </c>
      <c r="C787" s="2" t="s">
        <v>3459</v>
      </c>
      <c r="D787" s="2" t="s">
        <v>4851</v>
      </c>
      <c r="E787" s="2" t="s">
        <v>90</v>
      </c>
      <c r="F787" s="2" t="s">
        <v>5196</v>
      </c>
      <c r="G787" s="8">
        <v>33175</v>
      </c>
      <c r="H787" t="s">
        <v>4318</v>
      </c>
    </row>
    <row r="788" spans="1:8" x14ac:dyDescent="0.2">
      <c r="A788" s="2" t="s">
        <v>3461</v>
      </c>
      <c r="B788" s="2" t="s">
        <v>3462</v>
      </c>
      <c r="C788" s="2" t="s">
        <v>3463</v>
      </c>
      <c r="D788" s="2" t="s">
        <v>4852</v>
      </c>
      <c r="E788" s="2" t="s">
        <v>201</v>
      </c>
      <c r="F788" s="2" t="s">
        <v>18</v>
      </c>
      <c r="G788" s="8">
        <v>45426</v>
      </c>
      <c r="H788" t="s">
        <v>4317</v>
      </c>
    </row>
    <row r="789" spans="1:8" x14ac:dyDescent="0.2">
      <c r="A789" s="2" t="s">
        <v>3465</v>
      </c>
      <c r="B789" s="2" t="s">
        <v>3466</v>
      </c>
      <c r="C789" s="2"/>
      <c r="D789" s="2" t="s">
        <v>4853</v>
      </c>
      <c r="E789" s="2" t="s">
        <v>54</v>
      </c>
      <c r="F789" s="2" t="s">
        <v>5197</v>
      </c>
      <c r="G789" s="8">
        <v>60686</v>
      </c>
      <c r="H789" t="s">
        <v>4317</v>
      </c>
    </row>
    <row r="790" spans="1:8" x14ac:dyDescent="0.2">
      <c r="A790" s="2" t="s">
        <v>3468</v>
      </c>
      <c r="B790" s="2" t="s">
        <v>3469</v>
      </c>
      <c r="C790" s="2" t="s">
        <v>3470</v>
      </c>
      <c r="D790" s="2" t="s">
        <v>5118</v>
      </c>
      <c r="E790" s="2" t="s">
        <v>401</v>
      </c>
      <c r="F790" s="2" t="s">
        <v>5196</v>
      </c>
      <c r="G790" s="8" t="s">
        <v>402</v>
      </c>
      <c r="H790" t="s">
        <v>4317</v>
      </c>
    </row>
    <row r="791" spans="1:8" x14ac:dyDescent="0.2">
      <c r="A791" s="2" t="s">
        <v>3472</v>
      </c>
      <c r="B791" s="2" t="s">
        <v>3473</v>
      </c>
      <c r="C791" s="2" t="s">
        <v>3474</v>
      </c>
      <c r="D791" s="2" t="s">
        <v>4854</v>
      </c>
      <c r="E791" s="2" t="s">
        <v>36</v>
      </c>
      <c r="F791" s="2" t="s">
        <v>18</v>
      </c>
      <c r="G791" s="8">
        <v>94807</v>
      </c>
      <c r="H791" t="s">
        <v>4318</v>
      </c>
    </row>
    <row r="792" spans="1:8" x14ac:dyDescent="0.2">
      <c r="A792" s="2" t="s">
        <v>3476</v>
      </c>
      <c r="B792" s="2" t="s">
        <v>3477</v>
      </c>
      <c r="C792" s="2" t="s">
        <v>3478</v>
      </c>
      <c r="D792" s="2" t="s">
        <v>4855</v>
      </c>
      <c r="E792" s="2" t="s">
        <v>74</v>
      </c>
      <c r="F792" s="2" t="s">
        <v>5196</v>
      </c>
      <c r="G792" s="8">
        <v>98506</v>
      </c>
      <c r="H792" t="s">
        <v>4318</v>
      </c>
    </row>
    <row r="793" spans="1:8" x14ac:dyDescent="0.2">
      <c r="A793" s="2" t="s">
        <v>3480</v>
      </c>
      <c r="B793" s="2" t="s">
        <v>3481</v>
      </c>
      <c r="C793" s="2" t="s">
        <v>3482</v>
      </c>
      <c r="D793" s="2" t="s">
        <v>4856</v>
      </c>
      <c r="E793" s="2" t="s">
        <v>57</v>
      </c>
      <c r="F793" s="2" t="s">
        <v>18</v>
      </c>
      <c r="G793" s="8">
        <v>76011</v>
      </c>
      <c r="H793" t="s">
        <v>4317</v>
      </c>
    </row>
    <row r="794" spans="1:8" x14ac:dyDescent="0.2">
      <c r="A794" s="2" t="s">
        <v>3484</v>
      </c>
      <c r="B794" s="2" t="s">
        <v>3485</v>
      </c>
      <c r="C794" s="2" t="s">
        <v>3486</v>
      </c>
      <c r="D794" s="2" t="s">
        <v>5184</v>
      </c>
      <c r="E794" s="2" t="s">
        <v>353</v>
      </c>
      <c r="F794" s="2" t="s">
        <v>5197</v>
      </c>
      <c r="G794" s="8" t="s">
        <v>354</v>
      </c>
      <c r="H794" t="s">
        <v>4317</v>
      </c>
    </row>
    <row r="795" spans="1:8" x14ac:dyDescent="0.2">
      <c r="A795" s="2" t="s">
        <v>3488</v>
      </c>
      <c r="B795" s="2" t="s">
        <v>3489</v>
      </c>
      <c r="C795" s="2" t="s">
        <v>3490</v>
      </c>
      <c r="D795" s="2" t="s">
        <v>4857</v>
      </c>
      <c r="E795" s="2" t="s">
        <v>23</v>
      </c>
      <c r="F795" s="2" t="s">
        <v>18</v>
      </c>
      <c r="G795" s="8">
        <v>24009</v>
      </c>
      <c r="H795" t="s">
        <v>4318</v>
      </c>
    </row>
    <row r="796" spans="1:8" x14ac:dyDescent="0.2">
      <c r="A796" s="2" t="s">
        <v>3492</v>
      </c>
      <c r="B796" s="2" t="s">
        <v>3493</v>
      </c>
      <c r="C796" s="2" t="s">
        <v>3494</v>
      </c>
      <c r="D796" s="2" t="s">
        <v>4858</v>
      </c>
      <c r="E796" s="2" t="s">
        <v>276</v>
      </c>
      <c r="F796" s="2" t="s">
        <v>18</v>
      </c>
      <c r="G796" s="8">
        <v>11044</v>
      </c>
      <c r="H796" t="s">
        <v>4318</v>
      </c>
    </row>
    <row r="797" spans="1:8" x14ac:dyDescent="0.2">
      <c r="A797" s="2" t="s">
        <v>3496</v>
      </c>
      <c r="B797" s="2" t="s">
        <v>3497</v>
      </c>
      <c r="C797" s="2" t="s">
        <v>3498</v>
      </c>
      <c r="D797" s="2" t="s">
        <v>4859</v>
      </c>
      <c r="E797" s="2" t="s">
        <v>280</v>
      </c>
      <c r="F797" s="2" t="s">
        <v>5196</v>
      </c>
      <c r="G797" s="8">
        <v>92825</v>
      </c>
      <c r="H797" t="s">
        <v>4318</v>
      </c>
    </row>
    <row r="798" spans="1:8" x14ac:dyDescent="0.2">
      <c r="A798" s="2" t="s">
        <v>3500</v>
      </c>
      <c r="B798" s="2" t="s">
        <v>3501</v>
      </c>
      <c r="C798" s="2"/>
      <c r="D798" s="2" t="s">
        <v>4860</v>
      </c>
      <c r="E798" s="2" t="s">
        <v>41</v>
      </c>
      <c r="F798" s="2" t="s">
        <v>5197</v>
      </c>
      <c r="G798" s="8">
        <v>40596</v>
      </c>
      <c r="H798" t="s">
        <v>4318</v>
      </c>
    </row>
    <row r="799" spans="1:8" x14ac:dyDescent="0.2">
      <c r="A799" s="2" t="s">
        <v>3503</v>
      </c>
      <c r="B799" s="2" t="s">
        <v>3504</v>
      </c>
      <c r="C799" s="2" t="s">
        <v>3505</v>
      </c>
      <c r="D799" s="2" t="s">
        <v>4861</v>
      </c>
      <c r="E799" s="2" t="s">
        <v>135</v>
      </c>
      <c r="F799" s="2" t="s">
        <v>5197</v>
      </c>
      <c r="G799" s="8">
        <v>33673</v>
      </c>
      <c r="H799" t="s">
        <v>4318</v>
      </c>
    </row>
    <row r="800" spans="1:8" x14ac:dyDescent="0.2">
      <c r="A800" s="2" t="s">
        <v>3507</v>
      </c>
      <c r="B800" s="2" t="s">
        <v>3508</v>
      </c>
      <c r="C800" s="2" t="s">
        <v>3509</v>
      </c>
      <c r="D800" s="2" t="s">
        <v>4862</v>
      </c>
      <c r="E800" s="2" t="s">
        <v>96</v>
      </c>
      <c r="F800" s="2" t="s">
        <v>18</v>
      </c>
      <c r="G800" s="8">
        <v>95138</v>
      </c>
      <c r="H800" t="s">
        <v>4317</v>
      </c>
    </row>
    <row r="801" spans="1:8" x14ac:dyDescent="0.2">
      <c r="A801" s="2" t="s">
        <v>3511</v>
      </c>
      <c r="B801" s="2" t="s">
        <v>3512</v>
      </c>
      <c r="C801" s="2"/>
      <c r="D801" s="2"/>
      <c r="E801" s="2" t="s">
        <v>45</v>
      </c>
      <c r="F801" s="2" t="s">
        <v>5196</v>
      </c>
      <c r="G801" s="8">
        <v>20470</v>
      </c>
      <c r="H801" t="s">
        <v>4317</v>
      </c>
    </row>
    <row r="802" spans="1:8" x14ac:dyDescent="0.2">
      <c r="A802" s="2" t="s">
        <v>3514</v>
      </c>
      <c r="B802" s="2" t="s">
        <v>3515</v>
      </c>
      <c r="C802" s="2" t="s">
        <v>3516</v>
      </c>
      <c r="D802" s="2" t="s">
        <v>5119</v>
      </c>
      <c r="E802" s="2" t="s">
        <v>2602</v>
      </c>
      <c r="F802" s="2" t="s">
        <v>5197</v>
      </c>
      <c r="G802" s="8" t="s">
        <v>394</v>
      </c>
      <c r="H802" t="s">
        <v>4318</v>
      </c>
    </row>
    <row r="803" spans="1:8" x14ac:dyDescent="0.2">
      <c r="A803" s="2" t="s">
        <v>3518</v>
      </c>
      <c r="B803" s="2" t="s">
        <v>3519</v>
      </c>
      <c r="C803" s="2" t="s">
        <v>3520</v>
      </c>
      <c r="D803" s="2" t="s">
        <v>4863</v>
      </c>
      <c r="E803" s="2" t="s">
        <v>74</v>
      </c>
      <c r="F803" s="2" t="s">
        <v>18</v>
      </c>
      <c r="G803" s="8">
        <v>98506</v>
      </c>
      <c r="H803" t="s">
        <v>4317</v>
      </c>
    </row>
    <row r="804" spans="1:8" x14ac:dyDescent="0.2">
      <c r="A804" s="2" t="s">
        <v>3522</v>
      </c>
      <c r="B804" s="2" t="s">
        <v>3523</v>
      </c>
      <c r="C804" s="2" t="s">
        <v>3524</v>
      </c>
      <c r="D804" s="2" t="s">
        <v>4864</v>
      </c>
      <c r="E804" s="2" t="s">
        <v>454</v>
      </c>
      <c r="F804" s="2" t="s">
        <v>18</v>
      </c>
      <c r="G804" s="8">
        <v>75185</v>
      </c>
      <c r="H804" t="s">
        <v>4318</v>
      </c>
    </row>
    <row r="805" spans="1:8" x14ac:dyDescent="0.2">
      <c r="A805" s="2" t="s">
        <v>3526</v>
      </c>
      <c r="B805" s="2" t="s">
        <v>3527</v>
      </c>
      <c r="C805" s="2" t="s">
        <v>3528</v>
      </c>
      <c r="D805" s="2"/>
      <c r="E805" s="2" t="s">
        <v>129</v>
      </c>
      <c r="F805" s="2" t="s">
        <v>5196</v>
      </c>
      <c r="G805" s="8">
        <v>94207</v>
      </c>
      <c r="H805" t="s">
        <v>4318</v>
      </c>
    </row>
    <row r="806" spans="1:8" x14ac:dyDescent="0.2">
      <c r="A806" s="2" t="s">
        <v>3530</v>
      </c>
      <c r="B806" s="2" t="s">
        <v>3531</v>
      </c>
      <c r="C806" s="2"/>
      <c r="D806" s="2" t="s">
        <v>5185</v>
      </c>
      <c r="E806" s="2" t="s">
        <v>278</v>
      </c>
      <c r="F806" s="2" t="s">
        <v>5197</v>
      </c>
      <c r="G806" s="8" t="s">
        <v>307</v>
      </c>
      <c r="H806" t="s">
        <v>4318</v>
      </c>
    </row>
    <row r="807" spans="1:8" x14ac:dyDescent="0.2">
      <c r="A807" s="2" t="s">
        <v>3533</v>
      </c>
      <c r="B807" s="2" t="s">
        <v>3534</v>
      </c>
      <c r="C807" s="2"/>
      <c r="D807" s="2" t="s">
        <v>4865</v>
      </c>
      <c r="E807" s="2" t="s">
        <v>3535</v>
      </c>
      <c r="F807" s="2" t="s">
        <v>18</v>
      </c>
      <c r="G807" s="8">
        <v>55590</v>
      </c>
      <c r="H807" t="s">
        <v>4318</v>
      </c>
    </row>
    <row r="808" spans="1:8" x14ac:dyDescent="0.2">
      <c r="A808" s="2" t="s">
        <v>3537</v>
      </c>
      <c r="B808" s="2" t="s">
        <v>3538</v>
      </c>
      <c r="C808" s="2"/>
      <c r="D808" s="2"/>
      <c r="E808" s="2" t="s">
        <v>246</v>
      </c>
      <c r="F808" s="2" t="s">
        <v>5197</v>
      </c>
      <c r="G808" s="8" t="s">
        <v>247</v>
      </c>
      <c r="H808" t="s">
        <v>4317</v>
      </c>
    </row>
    <row r="809" spans="1:8" x14ac:dyDescent="0.2">
      <c r="A809" s="2" t="s">
        <v>3540</v>
      </c>
      <c r="B809" s="2" t="s">
        <v>3541</v>
      </c>
      <c r="C809" s="2" t="s">
        <v>3542</v>
      </c>
      <c r="D809" s="2" t="s">
        <v>5120</v>
      </c>
      <c r="E809" s="2" t="s">
        <v>369</v>
      </c>
      <c r="F809" s="2" t="s">
        <v>5196</v>
      </c>
      <c r="G809" s="8" t="s">
        <v>370</v>
      </c>
      <c r="H809" t="s">
        <v>4318</v>
      </c>
    </row>
    <row r="810" spans="1:8" x14ac:dyDescent="0.2">
      <c r="A810" s="2" t="s">
        <v>3544</v>
      </c>
      <c r="B810" s="2" t="s">
        <v>3545</v>
      </c>
      <c r="C810" s="2" t="s">
        <v>3546</v>
      </c>
      <c r="D810" s="2" t="s">
        <v>4866</v>
      </c>
      <c r="E810" s="2" t="s">
        <v>130</v>
      </c>
      <c r="F810" s="2" t="s">
        <v>18</v>
      </c>
      <c r="G810" s="8">
        <v>11499</v>
      </c>
      <c r="H810" t="s">
        <v>4317</v>
      </c>
    </row>
    <row r="811" spans="1:8" x14ac:dyDescent="0.2">
      <c r="A811" s="2" t="s">
        <v>3548</v>
      </c>
      <c r="B811" s="2" t="s">
        <v>3549</v>
      </c>
      <c r="C811" s="2"/>
      <c r="D811" s="2" t="s">
        <v>4867</v>
      </c>
      <c r="E811" s="2" t="s">
        <v>48</v>
      </c>
      <c r="F811" s="2" t="s">
        <v>5197</v>
      </c>
      <c r="G811" s="8">
        <v>79934</v>
      </c>
      <c r="H811" t="s">
        <v>4317</v>
      </c>
    </row>
    <row r="812" spans="1:8" x14ac:dyDescent="0.2">
      <c r="A812" s="2" t="s">
        <v>3551</v>
      </c>
      <c r="B812" s="2" t="s">
        <v>3552</v>
      </c>
      <c r="C812" s="2" t="s">
        <v>3553</v>
      </c>
      <c r="D812" s="2" t="s">
        <v>4868</v>
      </c>
      <c r="E812" s="2" t="s">
        <v>306</v>
      </c>
      <c r="F812" s="2" t="s">
        <v>5197</v>
      </c>
      <c r="G812" s="8">
        <v>34643</v>
      </c>
      <c r="H812" t="s">
        <v>4318</v>
      </c>
    </row>
    <row r="813" spans="1:8" x14ac:dyDescent="0.2">
      <c r="A813" s="2" t="s">
        <v>3555</v>
      </c>
      <c r="B813" s="2" t="s">
        <v>3556</v>
      </c>
      <c r="C813" s="2" t="s">
        <v>3557</v>
      </c>
      <c r="D813" s="2" t="s">
        <v>5121</v>
      </c>
      <c r="E813" s="2" t="s">
        <v>417</v>
      </c>
      <c r="F813" s="2" t="s">
        <v>5196</v>
      </c>
      <c r="G813" s="8" t="s">
        <v>344</v>
      </c>
      <c r="H813" t="s">
        <v>4317</v>
      </c>
    </row>
    <row r="814" spans="1:8" x14ac:dyDescent="0.2">
      <c r="A814" s="2" t="s">
        <v>3558</v>
      </c>
      <c r="B814" s="2" t="s">
        <v>3559</v>
      </c>
      <c r="C814" s="2" t="s">
        <v>3560</v>
      </c>
      <c r="D814" s="2" t="s">
        <v>5186</v>
      </c>
      <c r="E814" s="2" t="s">
        <v>222</v>
      </c>
      <c r="F814" s="2" t="s">
        <v>5197</v>
      </c>
      <c r="G814" s="8" t="s">
        <v>223</v>
      </c>
      <c r="H814" t="s">
        <v>4317</v>
      </c>
    </row>
    <row r="815" spans="1:8" x14ac:dyDescent="0.2">
      <c r="A815" s="2" t="s">
        <v>3562</v>
      </c>
      <c r="B815" s="2" t="s">
        <v>3563</v>
      </c>
      <c r="C815" s="2" t="s">
        <v>3564</v>
      </c>
      <c r="D815" s="2" t="s">
        <v>4869</v>
      </c>
      <c r="E815" s="2" t="s">
        <v>75</v>
      </c>
      <c r="F815" s="2" t="s">
        <v>18</v>
      </c>
      <c r="G815" s="8">
        <v>73179</v>
      </c>
      <c r="H815" t="s">
        <v>4317</v>
      </c>
    </row>
    <row r="816" spans="1:8" x14ac:dyDescent="0.2">
      <c r="A816" s="2" t="s">
        <v>3566</v>
      </c>
      <c r="B816" s="2" t="s">
        <v>3567</v>
      </c>
      <c r="C816" s="2" t="s">
        <v>3568</v>
      </c>
      <c r="D816" s="2" t="s">
        <v>4870</v>
      </c>
      <c r="E816" s="2" t="s">
        <v>45</v>
      </c>
      <c r="F816" s="2" t="s">
        <v>18</v>
      </c>
      <c r="G816" s="8">
        <v>20051</v>
      </c>
      <c r="H816" t="s">
        <v>4318</v>
      </c>
    </row>
    <row r="817" spans="1:8" x14ac:dyDescent="0.2">
      <c r="A817" s="2" t="s">
        <v>3570</v>
      </c>
      <c r="B817" s="2" t="s">
        <v>3571</v>
      </c>
      <c r="C817" s="2" t="s">
        <v>3572</v>
      </c>
      <c r="D817" s="2" t="s">
        <v>4871</v>
      </c>
      <c r="E817" s="2" t="s">
        <v>82</v>
      </c>
      <c r="F817" s="2" t="s">
        <v>5196</v>
      </c>
      <c r="G817" s="8">
        <v>30351</v>
      </c>
      <c r="H817" t="s">
        <v>4318</v>
      </c>
    </row>
    <row r="818" spans="1:8" x14ac:dyDescent="0.2">
      <c r="A818" s="2" t="s">
        <v>3574</v>
      </c>
      <c r="B818" s="2" t="s">
        <v>3575</v>
      </c>
      <c r="C818" s="2" t="s">
        <v>3576</v>
      </c>
      <c r="D818" s="2" t="s">
        <v>5122</v>
      </c>
      <c r="E818" s="2" t="s">
        <v>1103</v>
      </c>
      <c r="F818" s="2" t="s">
        <v>5196</v>
      </c>
      <c r="G818" s="8" t="s">
        <v>366</v>
      </c>
      <c r="H818" t="s">
        <v>4318</v>
      </c>
    </row>
    <row r="819" spans="1:8" x14ac:dyDescent="0.2">
      <c r="A819" s="2" t="s">
        <v>3578</v>
      </c>
      <c r="B819" s="2" t="s">
        <v>3579</v>
      </c>
      <c r="C819" s="2" t="s">
        <v>3580</v>
      </c>
      <c r="D819" s="2"/>
      <c r="E819" s="2" t="s">
        <v>118</v>
      </c>
      <c r="F819" s="2" t="s">
        <v>18</v>
      </c>
      <c r="G819" s="8">
        <v>14276</v>
      </c>
      <c r="H819" t="s">
        <v>4318</v>
      </c>
    </row>
    <row r="820" spans="1:8" x14ac:dyDescent="0.2">
      <c r="A820" s="2" t="s">
        <v>3582</v>
      </c>
      <c r="B820" s="2" t="s">
        <v>3583</v>
      </c>
      <c r="C820" s="2"/>
      <c r="D820" s="2" t="s">
        <v>4872</v>
      </c>
      <c r="E820" s="2" t="s">
        <v>61</v>
      </c>
      <c r="F820" s="2" t="s">
        <v>5197</v>
      </c>
      <c r="G820" s="8">
        <v>77260</v>
      </c>
      <c r="H820" t="s">
        <v>4318</v>
      </c>
    </row>
    <row r="821" spans="1:8" x14ac:dyDescent="0.2">
      <c r="A821" s="2" t="s">
        <v>3585</v>
      </c>
      <c r="B821" s="2" t="s">
        <v>3586</v>
      </c>
      <c r="C821" s="2" t="s">
        <v>3587</v>
      </c>
      <c r="D821" s="2" t="s">
        <v>4873</v>
      </c>
      <c r="E821" s="2" t="s">
        <v>45</v>
      </c>
      <c r="F821" s="2" t="s">
        <v>5196</v>
      </c>
      <c r="G821" s="8">
        <v>20470</v>
      </c>
      <c r="H821" t="s">
        <v>4317</v>
      </c>
    </row>
    <row r="822" spans="1:8" x14ac:dyDescent="0.2">
      <c r="A822" s="2" t="s">
        <v>3589</v>
      </c>
      <c r="B822" s="2" t="s">
        <v>3590</v>
      </c>
      <c r="C822" s="2" t="s">
        <v>3591</v>
      </c>
      <c r="D822" s="2" t="s">
        <v>4874</v>
      </c>
      <c r="E822" s="2" t="s">
        <v>121</v>
      </c>
      <c r="F822" s="2" t="s">
        <v>5197</v>
      </c>
      <c r="G822" s="8">
        <v>78764</v>
      </c>
      <c r="H822" t="s">
        <v>4317</v>
      </c>
    </row>
    <row r="823" spans="1:8" x14ac:dyDescent="0.2">
      <c r="A823" s="2" t="s">
        <v>3593</v>
      </c>
      <c r="B823" s="2" t="s">
        <v>3594</v>
      </c>
      <c r="C823" s="2" t="s">
        <v>3595</v>
      </c>
      <c r="D823" s="2" t="s">
        <v>4875</v>
      </c>
      <c r="E823" s="2" t="s">
        <v>186</v>
      </c>
      <c r="F823" s="2" t="s">
        <v>18</v>
      </c>
      <c r="G823" s="8">
        <v>85205</v>
      </c>
      <c r="H823" t="s">
        <v>4318</v>
      </c>
    </row>
    <row r="824" spans="1:8" x14ac:dyDescent="0.2">
      <c r="A824" s="2" t="s">
        <v>3597</v>
      </c>
      <c r="B824" s="2" t="s">
        <v>3598</v>
      </c>
      <c r="C824" s="2" t="s">
        <v>3599</v>
      </c>
      <c r="D824" s="2" t="s">
        <v>4876</v>
      </c>
      <c r="E824" s="2" t="s">
        <v>127</v>
      </c>
      <c r="F824" s="2" t="s">
        <v>18</v>
      </c>
      <c r="G824" s="8">
        <v>31416</v>
      </c>
      <c r="H824" t="s">
        <v>4318</v>
      </c>
    </row>
    <row r="825" spans="1:8" x14ac:dyDescent="0.2">
      <c r="A825" s="2" t="s">
        <v>3601</v>
      </c>
      <c r="B825" s="2" t="s">
        <v>3602</v>
      </c>
      <c r="C825" s="2" t="s">
        <v>3603</v>
      </c>
      <c r="D825" s="2" t="s">
        <v>4877</v>
      </c>
      <c r="E825" s="2" t="s">
        <v>72</v>
      </c>
      <c r="F825" s="2" t="s">
        <v>5196</v>
      </c>
      <c r="G825" s="8">
        <v>87140</v>
      </c>
      <c r="H825" t="s">
        <v>4317</v>
      </c>
    </row>
    <row r="826" spans="1:8" x14ac:dyDescent="0.2">
      <c r="A826" s="2" t="s">
        <v>3605</v>
      </c>
      <c r="B826" s="2" t="s">
        <v>3606</v>
      </c>
      <c r="C826" s="2" t="s">
        <v>3607</v>
      </c>
      <c r="D826" s="2"/>
      <c r="E826" s="2" t="s">
        <v>33</v>
      </c>
      <c r="F826" s="2" t="s">
        <v>5196</v>
      </c>
      <c r="G826" s="8">
        <v>28299</v>
      </c>
      <c r="H826" t="s">
        <v>4317</v>
      </c>
    </row>
    <row r="827" spans="1:8" x14ac:dyDescent="0.2">
      <c r="A827" s="2" t="s">
        <v>3609</v>
      </c>
      <c r="B827" s="2" t="s">
        <v>3610</v>
      </c>
      <c r="C827" s="2" t="s">
        <v>3611</v>
      </c>
      <c r="D827" s="2" t="s">
        <v>4878</v>
      </c>
      <c r="E827" s="2" t="s">
        <v>56</v>
      </c>
      <c r="F827" s="2" t="s">
        <v>18</v>
      </c>
      <c r="G827" s="8">
        <v>92191</v>
      </c>
      <c r="H827" t="s">
        <v>4317</v>
      </c>
    </row>
    <row r="828" spans="1:8" x14ac:dyDescent="0.2">
      <c r="A828" s="2" t="s">
        <v>3613</v>
      </c>
      <c r="B828" s="2" t="s">
        <v>3614</v>
      </c>
      <c r="C828" s="2" t="s">
        <v>3615</v>
      </c>
      <c r="D828" s="2" t="s">
        <v>4879</v>
      </c>
      <c r="E828" s="2" t="s">
        <v>248</v>
      </c>
      <c r="F828" s="2" t="s">
        <v>5197</v>
      </c>
      <c r="G828" s="8">
        <v>32575</v>
      </c>
      <c r="H828" t="s">
        <v>4317</v>
      </c>
    </row>
    <row r="829" spans="1:8" x14ac:dyDescent="0.2">
      <c r="A829" s="2" t="s">
        <v>3617</v>
      </c>
      <c r="B829" s="2" t="s">
        <v>3618</v>
      </c>
      <c r="C829" s="2" t="s">
        <v>3619</v>
      </c>
      <c r="D829" s="2" t="s">
        <v>4880</v>
      </c>
      <c r="E829" s="2" t="s">
        <v>45</v>
      </c>
      <c r="F829" s="2" t="s">
        <v>5196</v>
      </c>
      <c r="G829" s="8">
        <v>20470</v>
      </c>
      <c r="H829" t="s">
        <v>4318</v>
      </c>
    </row>
    <row r="830" spans="1:8" x14ac:dyDescent="0.2">
      <c r="A830" s="2" t="s">
        <v>3621</v>
      </c>
      <c r="B830" s="2" t="s">
        <v>3622</v>
      </c>
      <c r="C830" s="2" t="s">
        <v>3623</v>
      </c>
      <c r="D830" s="2" t="s">
        <v>4881</v>
      </c>
      <c r="E830" s="2" t="s">
        <v>261</v>
      </c>
      <c r="F830" s="2" t="s">
        <v>18</v>
      </c>
      <c r="G830" s="8">
        <v>34985</v>
      </c>
      <c r="H830" t="s">
        <v>4317</v>
      </c>
    </row>
    <row r="831" spans="1:8" x14ac:dyDescent="0.2">
      <c r="A831" s="2" t="s">
        <v>3625</v>
      </c>
      <c r="B831" s="2" t="s">
        <v>3626</v>
      </c>
      <c r="C831" s="2" t="s">
        <v>3627</v>
      </c>
      <c r="D831" s="2" t="s">
        <v>4882</v>
      </c>
      <c r="E831" s="2" t="s">
        <v>25</v>
      </c>
      <c r="F831" s="2" t="s">
        <v>18</v>
      </c>
      <c r="G831" s="8">
        <v>25705</v>
      </c>
      <c r="H831" t="s">
        <v>4318</v>
      </c>
    </row>
    <row r="832" spans="1:8" x14ac:dyDescent="0.2">
      <c r="A832" s="2" t="s">
        <v>3629</v>
      </c>
      <c r="B832" s="2" t="s">
        <v>3630</v>
      </c>
      <c r="C832" s="2" t="s">
        <v>3631</v>
      </c>
      <c r="D832" s="2" t="s">
        <v>4883</v>
      </c>
      <c r="E832" s="2" t="s">
        <v>44</v>
      </c>
      <c r="F832" s="2" t="s">
        <v>5197</v>
      </c>
      <c r="G832" s="8">
        <v>19172</v>
      </c>
      <c r="H832" t="s">
        <v>4318</v>
      </c>
    </row>
    <row r="833" spans="1:8" x14ac:dyDescent="0.2">
      <c r="A833" s="2" t="s">
        <v>3632</v>
      </c>
      <c r="B833" s="2" t="s">
        <v>3633</v>
      </c>
      <c r="C833" s="2" t="s">
        <v>3634</v>
      </c>
      <c r="D833" s="2" t="s">
        <v>4884</v>
      </c>
      <c r="E833" s="2" t="s">
        <v>75</v>
      </c>
      <c r="F833" s="2" t="s">
        <v>5196</v>
      </c>
      <c r="G833" s="8">
        <v>73167</v>
      </c>
      <c r="H833" t="s">
        <v>4317</v>
      </c>
    </row>
    <row r="834" spans="1:8" x14ac:dyDescent="0.2">
      <c r="A834" s="2" t="s">
        <v>3636</v>
      </c>
      <c r="B834" s="2" t="s">
        <v>3637</v>
      </c>
      <c r="C834" s="2" t="s">
        <v>3638</v>
      </c>
      <c r="D834" s="2" t="s">
        <v>4885</v>
      </c>
      <c r="E834" s="2" t="s">
        <v>265</v>
      </c>
      <c r="F834" s="2" t="s">
        <v>18</v>
      </c>
      <c r="G834" s="8">
        <v>34114</v>
      </c>
      <c r="H834" t="s">
        <v>4318</v>
      </c>
    </row>
    <row r="835" spans="1:8" x14ac:dyDescent="0.2">
      <c r="A835" s="2" t="s">
        <v>3640</v>
      </c>
      <c r="B835" s="2" t="s">
        <v>3641</v>
      </c>
      <c r="C835" s="2" t="s">
        <v>3642</v>
      </c>
      <c r="D835" s="2" t="s">
        <v>4886</v>
      </c>
      <c r="E835" s="2" t="s">
        <v>104</v>
      </c>
      <c r="F835" s="2" t="s">
        <v>18</v>
      </c>
      <c r="G835" s="8">
        <v>76105</v>
      </c>
      <c r="H835" t="s">
        <v>4317</v>
      </c>
    </row>
    <row r="836" spans="1:8" x14ac:dyDescent="0.2">
      <c r="A836" s="2" t="s">
        <v>3644</v>
      </c>
      <c r="B836" s="2" t="s">
        <v>3645</v>
      </c>
      <c r="C836" s="2" t="s">
        <v>3646</v>
      </c>
      <c r="D836" s="2" t="s">
        <v>4887</v>
      </c>
      <c r="E836" s="2" t="s">
        <v>125</v>
      </c>
      <c r="F836" s="2" t="s">
        <v>5197</v>
      </c>
      <c r="G836" s="8">
        <v>68117</v>
      </c>
      <c r="H836" t="s">
        <v>4318</v>
      </c>
    </row>
    <row r="837" spans="1:8" x14ac:dyDescent="0.2">
      <c r="A837" s="2" t="s">
        <v>3648</v>
      </c>
      <c r="B837" s="2" t="s">
        <v>3649</v>
      </c>
      <c r="C837" s="2" t="s">
        <v>3650</v>
      </c>
      <c r="D837" s="2"/>
      <c r="E837" s="2" t="s">
        <v>124</v>
      </c>
      <c r="F837" s="2" t="s">
        <v>18</v>
      </c>
      <c r="G837" s="8">
        <v>85732</v>
      </c>
      <c r="H837" t="s">
        <v>4317</v>
      </c>
    </row>
    <row r="838" spans="1:8" x14ac:dyDescent="0.2">
      <c r="A838" s="2" t="s">
        <v>3652</v>
      </c>
      <c r="B838" s="2" t="s">
        <v>3653</v>
      </c>
      <c r="C838" s="2" t="s">
        <v>3654</v>
      </c>
      <c r="D838" s="2" t="s">
        <v>4888</v>
      </c>
      <c r="E838" s="2" t="s">
        <v>347</v>
      </c>
      <c r="F838" s="2" t="s">
        <v>5196</v>
      </c>
      <c r="G838" s="8">
        <v>89436</v>
      </c>
      <c r="H838" t="s">
        <v>4318</v>
      </c>
    </row>
    <row r="839" spans="1:8" x14ac:dyDescent="0.2">
      <c r="A839" s="2" t="s">
        <v>3656</v>
      </c>
      <c r="B839" s="2" t="s">
        <v>3657</v>
      </c>
      <c r="C839" s="2" t="s">
        <v>3658</v>
      </c>
      <c r="D839" s="2" t="s">
        <v>4889</v>
      </c>
      <c r="E839" s="2" t="s">
        <v>78</v>
      </c>
      <c r="F839" s="2" t="s">
        <v>5197</v>
      </c>
      <c r="G839" s="8">
        <v>32835</v>
      </c>
      <c r="H839" t="s">
        <v>4317</v>
      </c>
    </row>
    <row r="840" spans="1:8" x14ac:dyDescent="0.2">
      <c r="A840" s="2" t="s">
        <v>3660</v>
      </c>
      <c r="B840" s="2" t="s">
        <v>3661</v>
      </c>
      <c r="C840" s="2" t="s">
        <v>3662</v>
      </c>
      <c r="D840" s="2" t="s">
        <v>4890</v>
      </c>
      <c r="E840" s="2" t="s">
        <v>45</v>
      </c>
      <c r="F840" s="2" t="s">
        <v>18</v>
      </c>
      <c r="G840" s="8">
        <v>20067</v>
      </c>
      <c r="H840" t="s">
        <v>4318</v>
      </c>
    </row>
    <row r="841" spans="1:8" x14ac:dyDescent="0.2">
      <c r="A841" s="2" t="s">
        <v>3664</v>
      </c>
      <c r="B841" s="2" t="s">
        <v>3665</v>
      </c>
      <c r="C841" s="2" t="s">
        <v>3666</v>
      </c>
      <c r="D841" s="2" t="s">
        <v>4891</v>
      </c>
      <c r="E841" s="2" t="s">
        <v>205</v>
      </c>
      <c r="F841" s="2" t="s">
        <v>5196</v>
      </c>
      <c r="G841" s="8">
        <v>93907</v>
      </c>
      <c r="H841" t="s">
        <v>4318</v>
      </c>
    </row>
    <row r="842" spans="1:8" x14ac:dyDescent="0.2">
      <c r="A842" s="2" t="s">
        <v>3668</v>
      </c>
      <c r="B842" s="2" t="s">
        <v>3669</v>
      </c>
      <c r="C842" s="2" t="s">
        <v>3670</v>
      </c>
      <c r="D842" s="2" t="s">
        <v>4892</v>
      </c>
      <c r="E842" s="2" t="s">
        <v>269</v>
      </c>
      <c r="F842" s="2" t="s">
        <v>5197</v>
      </c>
      <c r="G842" s="8">
        <v>33345</v>
      </c>
      <c r="H842" t="s">
        <v>4317</v>
      </c>
    </row>
    <row r="843" spans="1:8" x14ac:dyDescent="0.2">
      <c r="A843" s="2" t="s">
        <v>3672</v>
      </c>
      <c r="B843" s="2" t="s">
        <v>3673</v>
      </c>
      <c r="C843" s="2" t="s">
        <v>3674</v>
      </c>
      <c r="D843" s="2"/>
      <c r="E843" s="2" t="s">
        <v>48</v>
      </c>
      <c r="F843" s="2" t="s">
        <v>18</v>
      </c>
      <c r="G843" s="8">
        <v>88553</v>
      </c>
      <c r="H843" t="s">
        <v>4318</v>
      </c>
    </row>
    <row r="844" spans="1:8" x14ac:dyDescent="0.2">
      <c r="A844" s="2" t="s">
        <v>3676</v>
      </c>
      <c r="B844" s="2" t="s">
        <v>3677</v>
      </c>
      <c r="C844" s="2" t="s">
        <v>3678</v>
      </c>
      <c r="D844" s="2"/>
      <c r="E844" s="2" t="s">
        <v>442</v>
      </c>
      <c r="F844" s="2" t="s">
        <v>18</v>
      </c>
      <c r="G844" s="8">
        <v>91210</v>
      </c>
      <c r="H844" t="s">
        <v>4317</v>
      </c>
    </row>
    <row r="845" spans="1:8" x14ac:dyDescent="0.2">
      <c r="A845" s="2" t="s">
        <v>3680</v>
      </c>
      <c r="B845" s="2" t="s">
        <v>3681</v>
      </c>
      <c r="C845" s="2" t="s">
        <v>3682</v>
      </c>
      <c r="D845" s="2" t="s">
        <v>4893</v>
      </c>
      <c r="E845" s="2" t="s">
        <v>162</v>
      </c>
      <c r="F845" s="2" t="s">
        <v>5197</v>
      </c>
      <c r="G845" s="8">
        <v>22313</v>
      </c>
      <c r="H845" t="s">
        <v>4317</v>
      </c>
    </row>
    <row r="846" spans="1:8" x14ac:dyDescent="0.2">
      <c r="A846" s="2" t="s">
        <v>3684</v>
      </c>
      <c r="B846" s="2" t="s">
        <v>3685</v>
      </c>
      <c r="C846" s="2" t="s">
        <v>3686</v>
      </c>
      <c r="D846" s="2" t="s">
        <v>4894</v>
      </c>
      <c r="E846" s="2" t="s">
        <v>19</v>
      </c>
      <c r="F846" s="2" t="s">
        <v>5196</v>
      </c>
      <c r="G846" s="8">
        <v>21290</v>
      </c>
      <c r="H846" t="s">
        <v>4317</v>
      </c>
    </row>
    <row r="847" spans="1:8" x14ac:dyDescent="0.2">
      <c r="A847" s="2" t="s">
        <v>3688</v>
      </c>
      <c r="B847" s="2" t="s">
        <v>3689</v>
      </c>
      <c r="C847" s="2" t="s">
        <v>3690</v>
      </c>
      <c r="D847" s="2"/>
      <c r="E847" s="2" t="s">
        <v>93</v>
      </c>
      <c r="F847" s="2" t="s">
        <v>5197</v>
      </c>
      <c r="G847" s="8">
        <v>47732</v>
      </c>
      <c r="H847" t="s">
        <v>4318</v>
      </c>
    </row>
    <row r="848" spans="1:8" x14ac:dyDescent="0.2">
      <c r="A848" s="2" t="s">
        <v>3692</v>
      </c>
      <c r="B848" s="2" t="s">
        <v>3693</v>
      </c>
      <c r="C848" s="2"/>
      <c r="D848" s="2" t="s">
        <v>4895</v>
      </c>
      <c r="E848" s="2" t="s">
        <v>257</v>
      </c>
      <c r="F848" s="2" t="s">
        <v>18</v>
      </c>
      <c r="G848" s="8">
        <v>30045</v>
      </c>
      <c r="H848" t="s">
        <v>4317</v>
      </c>
    </row>
    <row r="849" spans="1:8" x14ac:dyDescent="0.2">
      <c r="A849" s="2" t="s">
        <v>3695</v>
      </c>
      <c r="B849" s="2" t="s">
        <v>3696</v>
      </c>
      <c r="C849" s="2" t="s">
        <v>3697</v>
      </c>
      <c r="D849" s="2"/>
      <c r="E849" s="2" t="s">
        <v>117</v>
      </c>
      <c r="F849" s="2" t="s">
        <v>5197</v>
      </c>
      <c r="G849" s="8">
        <v>36670</v>
      </c>
      <c r="H849" t="s">
        <v>4317</v>
      </c>
    </row>
    <row r="850" spans="1:8" x14ac:dyDescent="0.2">
      <c r="A850" s="2" t="s">
        <v>3699</v>
      </c>
      <c r="B850" s="2" t="s">
        <v>3700</v>
      </c>
      <c r="C850" s="2"/>
      <c r="D850" s="2" t="s">
        <v>4896</v>
      </c>
      <c r="E850" s="2" t="s">
        <v>210</v>
      </c>
      <c r="F850" s="2" t="s">
        <v>5196</v>
      </c>
      <c r="G850" s="8">
        <v>79705</v>
      </c>
      <c r="H850" t="s">
        <v>4318</v>
      </c>
    </row>
    <row r="851" spans="1:8" x14ac:dyDescent="0.2">
      <c r="A851" s="2" t="s">
        <v>3702</v>
      </c>
      <c r="B851" s="2" t="s">
        <v>3703</v>
      </c>
      <c r="C851" s="2" t="s">
        <v>3704</v>
      </c>
      <c r="D851" s="2" t="s">
        <v>4897</v>
      </c>
      <c r="E851" s="2" t="s">
        <v>134</v>
      </c>
      <c r="F851" s="2" t="s">
        <v>18</v>
      </c>
      <c r="G851" s="8">
        <v>33023</v>
      </c>
      <c r="H851" t="s">
        <v>4317</v>
      </c>
    </row>
    <row r="852" spans="1:8" x14ac:dyDescent="0.2">
      <c r="A852" s="2" t="s">
        <v>3705</v>
      </c>
      <c r="B852" s="2" t="s">
        <v>3706</v>
      </c>
      <c r="C852" s="2" t="s">
        <v>3707</v>
      </c>
      <c r="D852" s="2" t="s">
        <v>4898</v>
      </c>
      <c r="E852" s="2" t="s">
        <v>146</v>
      </c>
      <c r="F852" s="2" t="s">
        <v>18</v>
      </c>
      <c r="G852" s="8">
        <v>66611</v>
      </c>
      <c r="H852" t="s">
        <v>4317</v>
      </c>
    </row>
    <row r="853" spans="1:8" x14ac:dyDescent="0.2">
      <c r="A853" s="2" t="s">
        <v>3709</v>
      </c>
      <c r="B853" s="2" t="s">
        <v>3710</v>
      </c>
      <c r="C853" s="2" t="s">
        <v>3711</v>
      </c>
      <c r="D853" s="2" t="s">
        <v>4899</v>
      </c>
      <c r="E853" s="2" t="s">
        <v>235</v>
      </c>
      <c r="F853" s="2" t="s">
        <v>5197</v>
      </c>
      <c r="G853" s="8">
        <v>95973</v>
      </c>
      <c r="H853" t="s">
        <v>4317</v>
      </c>
    </row>
    <row r="854" spans="1:8" x14ac:dyDescent="0.2">
      <c r="A854" s="2" t="s">
        <v>3713</v>
      </c>
      <c r="B854" s="2" t="s">
        <v>3714</v>
      </c>
      <c r="C854" s="2" t="s">
        <v>3715</v>
      </c>
      <c r="D854" s="2"/>
      <c r="E854" s="2" t="s">
        <v>121</v>
      </c>
      <c r="F854" s="2" t="s">
        <v>5197</v>
      </c>
      <c r="G854" s="8">
        <v>78737</v>
      </c>
      <c r="H854" t="s">
        <v>4317</v>
      </c>
    </row>
    <row r="855" spans="1:8" x14ac:dyDescent="0.2">
      <c r="A855" s="2" t="s">
        <v>3717</v>
      </c>
      <c r="B855" s="2" t="s">
        <v>3718</v>
      </c>
      <c r="C855" s="2" t="s">
        <v>3719</v>
      </c>
      <c r="D855" s="2"/>
      <c r="E855" s="2" t="s">
        <v>48</v>
      </c>
      <c r="F855" s="2" t="s">
        <v>18</v>
      </c>
      <c r="G855" s="8">
        <v>88546</v>
      </c>
      <c r="H855" t="s">
        <v>4318</v>
      </c>
    </row>
    <row r="856" spans="1:8" x14ac:dyDescent="0.2">
      <c r="A856" s="2" t="s">
        <v>3721</v>
      </c>
      <c r="B856" s="2" t="s">
        <v>3722</v>
      </c>
      <c r="C856" s="2" t="s">
        <v>3723</v>
      </c>
      <c r="D856" s="2" t="s">
        <v>4900</v>
      </c>
      <c r="E856" s="2" t="s">
        <v>46</v>
      </c>
      <c r="F856" s="2" t="s">
        <v>5196</v>
      </c>
      <c r="G856" s="8">
        <v>25326</v>
      </c>
      <c r="H856" t="s">
        <v>4317</v>
      </c>
    </row>
    <row r="857" spans="1:8" x14ac:dyDescent="0.2">
      <c r="A857" s="2" t="s">
        <v>3725</v>
      </c>
      <c r="B857" s="2" t="s">
        <v>3726</v>
      </c>
      <c r="C857" s="2" t="s">
        <v>3727</v>
      </c>
      <c r="D857" s="2" t="s">
        <v>4901</v>
      </c>
      <c r="E857" s="2" t="s">
        <v>310</v>
      </c>
      <c r="F857" s="2" t="s">
        <v>18</v>
      </c>
      <c r="G857" s="8">
        <v>18105</v>
      </c>
      <c r="H857" t="s">
        <v>4318</v>
      </c>
    </row>
    <row r="858" spans="1:8" x14ac:dyDescent="0.2">
      <c r="A858" s="2" t="s">
        <v>3729</v>
      </c>
      <c r="B858" s="2" t="s">
        <v>3730</v>
      </c>
      <c r="C858" s="2" t="s">
        <v>3731</v>
      </c>
      <c r="D858" s="2" t="s">
        <v>5187</v>
      </c>
      <c r="E858" s="2" t="s">
        <v>178</v>
      </c>
      <c r="F858" s="2" t="s">
        <v>5197</v>
      </c>
      <c r="G858" s="8" t="s">
        <v>311</v>
      </c>
      <c r="H858" t="s">
        <v>4317</v>
      </c>
    </row>
    <row r="859" spans="1:8" x14ac:dyDescent="0.2">
      <c r="A859" s="2" t="s">
        <v>3733</v>
      </c>
      <c r="B859" s="2" t="s">
        <v>3734</v>
      </c>
      <c r="C859" s="2" t="s">
        <v>3735</v>
      </c>
      <c r="D859" s="2" t="s">
        <v>4902</v>
      </c>
      <c r="E859" s="2" t="s">
        <v>306</v>
      </c>
      <c r="F859" s="2" t="s">
        <v>18</v>
      </c>
      <c r="G859" s="8">
        <v>34643</v>
      </c>
      <c r="H859" t="s">
        <v>4318</v>
      </c>
    </row>
    <row r="860" spans="1:8" x14ac:dyDescent="0.2">
      <c r="A860" s="2" t="s">
        <v>3737</v>
      </c>
      <c r="B860" s="2" t="s">
        <v>3738</v>
      </c>
      <c r="C860" s="2" t="s">
        <v>3739</v>
      </c>
      <c r="D860" s="2" t="s">
        <v>4903</v>
      </c>
      <c r="E860" s="2" t="s">
        <v>95</v>
      </c>
      <c r="F860" s="2" t="s">
        <v>5196</v>
      </c>
      <c r="G860" s="8">
        <v>58122</v>
      </c>
      <c r="H860" t="s">
        <v>4318</v>
      </c>
    </row>
    <row r="861" spans="1:8" x14ac:dyDescent="0.2">
      <c r="A861" s="2" t="s">
        <v>3741</v>
      </c>
      <c r="B861" s="2" t="s">
        <v>3742</v>
      </c>
      <c r="C861" s="2" t="s">
        <v>3743</v>
      </c>
      <c r="D861" s="2" t="s">
        <v>4904</v>
      </c>
      <c r="E861" s="2" t="s">
        <v>3177</v>
      </c>
      <c r="F861" s="2" t="s">
        <v>18</v>
      </c>
      <c r="G861" s="8">
        <v>72905</v>
      </c>
      <c r="H861" t="s">
        <v>4318</v>
      </c>
    </row>
    <row r="862" spans="1:8" x14ac:dyDescent="0.2">
      <c r="A862" s="2" t="s">
        <v>3745</v>
      </c>
      <c r="B862" s="2" t="s">
        <v>3746</v>
      </c>
      <c r="C862" s="2"/>
      <c r="D862" s="2" t="s">
        <v>4905</v>
      </c>
      <c r="E862" s="2" t="s">
        <v>315</v>
      </c>
      <c r="F862" s="2" t="s">
        <v>5197</v>
      </c>
      <c r="G862" s="8">
        <v>33811</v>
      </c>
      <c r="H862" t="s">
        <v>4318</v>
      </c>
    </row>
    <row r="863" spans="1:8" x14ac:dyDescent="0.2">
      <c r="A863" s="2" t="s">
        <v>3748</v>
      </c>
      <c r="B863" s="2" t="s">
        <v>3749</v>
      </c>
      <c r="C863" s="2" t="s">
        <v>3750</v>
      </c>
      <c r="D863" s="2" t="s">
        <v>4906</v>
      </c>
      <c r="E863" s="2" t="s">
        <v>47</v>
      </c>
      <c r="F863" s="2" t="s">
        <v>5196</v>
      </c>
      <c r="G863" s="8">
        <v>37924</v>
      </c>
      <c r="H863" t="s">
        <v>4317</v>
      </c>
    </row>
    <row r="864" spans="1:8" x14ac:dyDescent="0.2">
      <c r="A864" s="2" t="s">
        <v>3752</v>
      </c>
      <c r="B864" s="2" t="s">
        <v>3753</v>
      </c>
      <c r="C864" s="2" t="s">
        <v>3754</v>
      </c>
      <c r="D864" s="2" t="s">
        <v>4907</v>
      </c>
      <c r="E864" s="2" t="s">
        <v>26</v>
      </c>
      <c r="F864" s="2" t="s">
        <v>5197</v>
      </c>
      <c r="G864" s="8">
        <v>90030</v>
      </c>
      <c r="H864" t="s">
        <v>4317</v>
      </c>
    </row>
    <row r="865" spans="1:8" x14ac:dyDescent="0.2">
      <c r="A865" s="2" t="s">
        <v>3756</v>
      </c>
      <c r="B865" s="2" t="s">
        <v>3757</v>
      </c>
      <c r="C865" s="2" t="s">
        <v>3758</v>
      </c>
      <c r="D865" s="2" t="s">
        <v>4908</v>
      </c>
      <c r="E865" s="2" t="s">
        <v>90</v>
      </c>
      <c r="F865" s="2" t="s">
        <v>18</v>
      </c>
      <c r="G865" s="8">
        <v>33169</v>
      </c>
      <c r="H865" t="s">
        <v>4317</v>
      </c>
    </row>
    <row r="866" spans="1:8" x14ac:dyDescent="0.2">
      <c r="A866" s="2" t="s">
        <v>3760</v>
      </c>
      <c r="B866" s="2" t="s">
        <v>3761</v>
      </c>
      <c r="C866" s="2" t="s">
        <v>3762</v>
      </c>
      <c r="D866" s="2" t="s">
        <v>5123</v>
      </c>
      <c r="E866" s="2" t="s">
        <v>479</v>
      </c>
      <c r="F866" s="2" t="s">
        <v>5197</v>
      </c>
      <c r="G866" s="8" t="s">
        <v>480</v>
      </c>
      <c r="H866" t="s">
        <v>4318</v>
      </c>
    </row>
    <row r="867" spans="1:8" x14ac:dyDescent="0.2">
      <c r="A867" s="2" t="s">
        <v>3764</v>
      </c>
      <c r="B867" s="2" t="s">
        <v>3765</v>
      </c>
      <c r="C867" s="2"/>
      <c r="D867" s="2" t="s">
        <v>4909</v>
      </c>
      <c r="E867" s="2" t="s">
        <v>54</v>
      </c>
      <c r="F867" s="2" t="s">
        <v>18</v>
      </c>
      <c r="G867" s="8">
        <v>60604</v>
      </c>
      <c r="H867" t="s">
        <v>4317</v>
      </c>
    </row>
    <row r="868" spans="1:8" x14ac:dyDescent="0.2">
      <c r="A868" s="2" t="s">
        <v>3767</v>
      </c>
      <c r="B868" s="2" t="s">
        <v>3768</v>
      </c>
      <c r="C868" s="2" t="s">
        <v>3769</v>
      </c>
      <c r="D868" s="2" t="s">
        <v>5124</v>
      </c>
      <c r="E868" s="2" t="s">
        <v>441</v>
      </c>
      <c r="F868" s="2" t="s">
        <v>5197</v>
      </c>
      <c r="G868" s="8" t="s">
        <v>384</v>
      </c>
      <c r="H868" t="s">
        <v>4318</v>
      </c>
    </row>
    <row r="869" spans="1:8" x14ac:dyDescent="0.2">
      <c r="A869" s="2" t="s">
        <v>3771</v>
      </c>
      <c r="B869" s="2" t="s">
        <v>3772</v>
      </c>
      <c r="C869" s="2" t="s">
        <v>3773</v>
      </c>
      <c r="D869" s="2"/>
      <c r="E869" s="2" t="s">
        <v>474</v>
      </c>
      <c r="F869" s="2" t="s">
        <v>5196</v>
      </c>
      <c r="G869" s="8" t="s">
        <v>475</v>
      </c>
      <c r="H869" t="s">
        <v>4317</v>
      </c>
    </row>
    <row r="870" spans="1:8" x14ac:dyDescent="0.2">
      <c r="A870" s="2" t="s">
        <v>3775</v>
      </c>
      <c r="B870" s="2" t="s">
        <v>3776</v>
      </c>
      <c r="C870" s="2" t="s">
        <v>3777</v>
      </c>
      <c r="D870" s="2" t="s">
        <v>4910</v>
      </c>
      <c r="E870" s="2" t="s">
        <v>119</v>
      </c>
      <c r="F870" s="2" t="s">
        <v>18</v>
      </c>
      <c r="G870" s="8">
        <v>33064</v>
      </c>
      <c r="H870" t="s">
        <v>4317</v>
      </c>
    </row>
    <row r="871" spans="1:8" x14ac:dyDescent="0.2">
      <c r="A871" s="2" t="s">
        <v>3779</v>
      </c>
      <c r="B871" s="2" t="s">
        <v>3780</v>
      </c>
      <c r="C871" s="2"/>
      <c r="D871" s="2" t="s">
        <v>4911</v>
      </c>
      <c r="E871" s="2" t="s">
        <v>129</v>
      </c>
      <c r="F871" s="2" t="s">
        <v>5197</v>
      </c>
      <c r="G871" s="8">
        <v>94297</v>
      </c>
      <c r="H871" t="s">
        <v>4317</v>
      </c>
    </row>
    <row r="872" spans="1:8" x14ac:dyDescent="0.2">
      <c r="A872" s="2" t="s">
        <v>3782</v>
      </c>
      <c r="B872" s="2" t="s">
        <v>3783</v>
      </c>
      <c r="C872" s="2" t="s">
        <v>3784</v>
      </c>
      <c r="D872" s="2" t="s">
        <v>5125</v>
      </c>
      <c r="E872" s="2" t="s">
        <v>343</v>
      </c>
      <c r="F872" s="2" t="s">
        <v>5196</v>
      </c>
      <c r="G872" s="8" t="s">
        <v>344</v>
      </c>
      <c r="H872" t="s">
        <v>4317</v>
      </c>
    </row>
    <row r="873" spans="1:8" x14ac:dyDescent="0.2">
      <c r="A873" s="2" t="s">
        <v>3786</v>
      </c>
      <c r="B873" s="2" t="s">
        <v>3787</v>
      </c>
      <c r="C873" s="2" t="s">
        <v>3788</v>
      </c>
      <c r="D873" s="2" t="s">
        <v>5188</v>
      </c>
      <c r="E873" s="2" t="s">
        <v>3789</v>
      </c>
      <c r="F873" s="2" t="s">
        <v>5197</v>
      </c>
      <c r="G873" s="8" t="s">
        <v>3790</v>
      </c>
      <c r="H873" t="s">
        <v>4317</v>
      </c>
    </row>
    <row r="874" spans="1:8" x14ac:dyDescent="0.2">
      <c r="A874" s="2" t="s">
        <v>3792</v>
      </c>
      <c r="B874" s="2" t="s">
        <v>3793</v>
      </c>
      <c r="C874" s="2" t="s">
        <v>3794</v>
      </c>
      <c r="D874" s="2" t="s">
        <v>4912</v>
      </c>
      <c r="E874" s="2" t="s">
        <v>169</v>
      </c>
      <c r="F874" s="2" t="s">
        <v>18</v>
      </c>
      <c r="G874" s="8">
        <v>28805</v>
      </c>
      <c r="H874" t="s">
        <v>4318</v>
      </c>
    </row>
    <row r="875" spans="1:8" x14ac:dyDescent="0.2">
      <c r="A875" s="2" t="s">
        <v>3796</v>
      </c>
      <c r="B875" s="2" t="s">
        <v>3797</v>
      </c>
      <c r="C875" s="2" t="s">
        <v>3798</v>
      </c>
      <c r="D875" s="2" t="s">
        <v>4913</v>
      </c>
      <c r="E875" s="2" t="s">
        <v>46</v>
      </c>
      <c r="F875" s="2" t="s">
        <v>5196</v>
      </c>
      <c r="G875" s="8">
        <v>25362</v>
      </c>
      <c r="H875" t="s">
        <v>4317</v>
      </c>
    </row>
    <row r="876" spans="1:8" x14ac:dyDescent="0.2">
      <c r="A876" s="2" t="s">
        <v>3800</v>
      </c>
      <c r="B876" s="2" t="s">
        <v>3801</v>
      </c>
      <c r="C876" s="2" t="s">
        <v>3802</v>
      </c>
      <c r="D876" s="2" t="s">
        <v>4914</v>
      </c>
      <c r="E876" s="2" t="s">
        <v>61</v>
      </c>
      <c r="F876" s="2" t="s">
        <v>18</v>
      </c>
      <c r="G876" s="8">
        <v>77281</v>
      </c>
      <c r="H876" t="s">
        <v>4318</v>
      </c>
    </row>
    <row r="877" spans="1:8" x14ac:dyDescent="0.2">
      <c r="A877" s="2" t="s">
        <v>3804</v>
      </c>
      <c r="B877" s="2" t="s">
        <v>3805</v>
      </c>
      <c r="C877" s="2" t="s">
        <v>3806</v>
      </c>
      <c r="D877" s="2" t="s">
        <v>5126</v>
      </c>
      <c r="E877" s="2" t="s">
        <v>380</v>
      </c>
      <c r="F877" s="2" t="s">
        <v>5196</v>
      </c>
      <c r="G877" s="8" t="s">
        <v>365</v>
      </c>
      <c r="H877" t="s">
        <v>4318</v>
      </c>
    </row>
    <row r="878" spans="1:8" x14ac:dyDescent="0.2">
      <c r="A878" s="2" t="s">
        <v>3807</v>
      </c>
      <c r="B878" s="2" t="s">
        <v>3808</v>
      </c>
      <c r="C878" s="2" t="s">
        <v>3809</v>
      </c>
      <c r="D878" s="2" t="s">
        <v>4915</v>
      </c>
      <c r="E878" s="2" t="s">
        <v>45</v>
      </c>
      <c r="F878" s="2" t="s">
        <v>5197</v>
      </c>
      <c r="G878" s="8">
        <v>20575</v>
      </c>
      <c r="H878" t="s">
        <v>4317</v>
      </c>
    </row>
    <row r="879" spans="1:8" x14ac:dyDescent="0.2">
      <c r="A879" s="2" t="s">
        <v>3811</v>
      </c>
      <c r="B879" s="2" t="s">
        <v>3812</v>
      </c>
      <c r="C879" s="2" t="s">
        <v>3813</v>
      </c>
      <c r="D879" s="2" t="s">
        <v>4916</v>
      </c>
      <c r="E879" s="2" t="s">
        <v>197</v>
      </c>
      <c r="F879" s="2" t="s">
        <v>18</v>
      </c>
      <c r="G879" s="8">
        <v>7195</v>
      </c>
      <c r="H879" t="s">
        <v>4318</v>
      </c>
    </row>
    <row r="880" spans="1:8" x14ac:dyDescent="0.2">
      <c r="A880" s="2" t="s">
        <v>3815</v>
      </c>
      <c r="B880" s="2" t="s">
        <v>3816</v>
      </c>
      <c r="C880" s="2"/>
      <c r="D880" s="2" t="s">
        <v>4917</v>
      </c>
      <c r="E880" s="2" t="s">
        <v>103</v>
      </c>
      <c r="F880" s="2" t="s">
        <v>5196</v>
      </c>
      <c r="G880" s="8">
        <v>98195</v>
      </c>
      <c r="H880" t="s">
        <v>4317</v>
      </c>
    </row>
    <row r="881" spans="1:8" x14ac:dyDescent="0.2">
      <c r="A881" s="2" t="s">
        <v>3818</v>
      </c>
      <c r="B881" s="2" t="s">
        <v>3819</v>
      </c>
      <c r="C881" s="2"/>
      <c r="D881" s="2" t="s">
        <v>4918</v>
      </c>
      <c r="E881" s="2" t="s">
        <v>155</v>
      </c>
      <c r="F881" s="2" t="s">
        <v>18</v>
      </c>
      <c r="G881" s="8">
        <v>80150</v>
      </c>
      <c r="H881" t="s">
        <v>4318</v>
      </c>
    </row>
    <row r="882" spans="1:8" x14ac:dyDescent="0.2">
      <c r="A882" s="2" t="s">
        <v>3821</v>
      </c>
      <c r="B882" s="2" t="s">
        <v>3822</v>
      </c>
      <c r="C882" s="2" t="s">
        <v>3823</v>
      </c>
      <c r="D882" s="2" t="s">
        <v>4919</v>
      </c>
      <c r="E882" s="2" t="s">
        <v>154</v>
      </c>
      <c r="F882" s="2" t="s">
        <v>5197</v>
      </c>
      <c r="G882" s="8">
        <v>61105</v>
      </c>
      <c r="H882" t="s">
        <v>4318</v>
      </c>
    </row>
    <row r="883" spans="1:8" x14ac:dyDescent="0.2">
      <c r="A883" s="2" t="s">
        <v>3825</v>
      </c>
      <c r="B883" s="2" t="s">
        <v>3826</v>
      </c>
      <c r="C883" s="2"/>
      <c r="D883" s="2" t="s">
        <v>4920</v>
      </c>
      <c r="E883" s="2" t="s">
        <v>250</v>
      </c>
      <c r="F883" s="2" t="s">
        <v>18</v>
      </c>
      <c r="G883" s="8">
        <v>59112</v>
      </c>
      <c r="H883" t="s">
        <v>4317</v>
      </c>
    </row>
    <row r="884" spans="1:8" x14ac:dyDescent="0.2">
      <c r="A884" s="2" t="s">
        <v>3828</v>
      </c>
      <c r="B884" s="2" t="s">
        <v>3829</v>
      </c>
      <c r="C884" s="2" t="s">
        <v>3830</v>
      </c>
      <c r="D884" s="2" t="s">
        <v>4921</v>
      </c>
      <c r="E884" s="2" t="s">
        <v>82</v>
      </c>
      <c r="F884" s="2" t="s">
        <v>5196</v>
      </c>
      <c r="G884" s="8">
        <v>31165</v>
      </c>
      <c r="H884" t="s">
        <v>4318</v>
      </c>
    </row>
    <row r="885" spans="1:8" x14ac:dyDescent="0.2">
      <c r="A885" s="2" t="s">
        <v>3832</v>
      </c>
      <c r="B885" s="2" t="s">
        <v>3833</v>
      </c>
      <c r="C885" s="2" t="s">
        <v>3834</v>
      </c>
      <c r="D885" s="2" t="s">
        <v>4922</v>
      </c>
      <c r="E885" s="2" t="s">
        <v>88</v>
      </c>
      <c r="F885" s="2" t="s">
        <v>5197</v>
      </c>
      <c r="G885" s="8">
        <v>74108</v>
      </c>
      <c r="H885" t="s">
        <v>4317</v>
      </c>
    </row>
    <row r="886" spans="1:8" x14ac:dyDescent="0.2">
      <c r="A886" s="2" t="s">
        <v>3836</v>
      </c>
      <c r="B886" s="2" t="s">
        <v>3837</v>
      </c>
      <c r="C886" s="2" t="s">
        <v>3838</v>
      </c>
      <c r="D886" s="2" t="s">
        <v>4923</v>
      </c>
      <c r="E886" s="2" t="s">
        <v>28</v>
      </c>
      <c r="F886" s="2" t="s">
        <v>18</v>
      </c>
      <c r="G886" s="8">
        <v>93704</v>
      </c>
      <c r="H886" t="s">
        <v>4317</v>
      </c>
    </row>
    <row r="887" spans="1:8" x14ac:dyDescent="0.2">
      <c r="A887" s="2" t="s">
        <v>3840</v>
      </c>
      <c r="B887" s="2" t="s">
        <v>3841</v>
      </c>
      <c r="C887" s="2" t="s">
        <v>3842</v>
      </c>
      <c r="D887" s="2" t="s">
        <v>5127</v>
      </c>
      <c r="E887" s="2" t="s">
        <v>460</v>
      </c>
      <c r="F887" s="2" t="s">
        <v>5196</v>
      </c>
      <c r="G887" s="8" t="s">
        <v>317</v>
      </c>
      <c r="H887" t="s">
        <v>4318</v>
      </c>
    </row>
    <row r="888" spans="1:8" x14ac:dyDescent="0.2">
      <c r="A888" s="2" t="s">
        <v>3844</v>
      </c>
      <c r="B888" s="2" t="s">
        <v>3845</v>
      </c>
      <c r="C888" s="2" t="s">
        <v>3846</v>
      </c>
      <c r="D888" s="2" t="s">
        <v>4924</v>
      </c>
      <c r="E888" s="2" t="s">
        <v>148</v>
      </c>
      <c r="F888" s="2" t="s">
        <v>5197</v>
      </c>
      <c r="G888" s="8">
        <v>94154</v>
      </c>
      <c r="H888" t="s">
        <v>4318</v>
      </c>
    </row>
    <row r="889" spans="1:8" x14ac:dyDescent="0.2">
      <c r="A889" s="2" t="s">
        <v>3848</v>
      </c>
      <c r="B889" s="2" t="s">
        <v>3849</v>
      </c>
      <c r="C889" s="2" t="s">
        <v>3850</v>
      </c>
      <c r="D889" s="2" t="s">
        <v>4925</v>
      </c>
      <c r="E889" s="2" t="s">
        <v>117</v>
      </c>
      <c r="F889" s="2" t="s">
        <v>18</v>
      </c>
      <c r="G889" s="8">
        <v>36689</v>
      </c>
      <c r="H889" t="s">
        <v>4318</v>
      </c>
    </row>
    <row r="890" spans="1:8" x14ac:dyDescent="0.2">
      <c r="A890" s="2" t="s">
        <v>3852</v>
      </c>
      <c r="B890" s="2" t="s">
        <v>3853</v>
      </c>
      <c r="C890" s="2" t="s">
        <v>3854</v>
      </c>
      <c r="D890" s="2" t="s">
        <v>4926</v>
      </c>
      <c r="E890" s="2" t="s">
        <v>148</v>
      </c>
      <c r="F890" s="2" t="s">
        <v>5197</v>
      </c>
      <c r="G890" s="8">
        <v>94110</v>
      </c>
      <c r="H890" t="s">
        <v>4317</v>
      </c>
    </row>
    <row r="891" spans="1:8" x14ac:dyDescent="0.2">
      <c r="A891" s="2" t="s">
        <v>3856</v>
      </c>
      <c r="B891" s="2" t="s">
        <v>3857</v>
      </c>
      <c r="C891" s="2" t="s">
        <v>3858</v>
      </c>
      <c r="D891" s="2" t="s">
        <v>4927</v>
      </c>
      <c r="E891" s="2" t="s">
        <v>130</v>
      </c>
      <c r="F891" s="2" t="s">
        <v>5196</v>
      </c>
      <c r="G891" s="8">
        <v>11470</v>
      </c>
      <c r="H891" t="s">
        <v>4317</v>
      </c>
    </row>
    <row r="892" spans="1:8" x14ac:dyDescent="0.2">
      <c r="A892" s="2" t="s">
        <v>3860</v>
      </c>
      <c r="B892" s="2" t="s">
        <v>3861</v>
      </c>
      <c r="C892" s="2" t="s">
        <v>3862</v>
      </c>
      <c r="D892" s="2" t="s">
        <v>4928</v>
      </c>
      <c r="E892" s="2" t="s">
        <v>40</v>
      </c>
      <c r="F892" s="2" t="s">
        <v>5196</v>
      </c>
      <c r="G892" s="8">
        <v>80243</v>
      </c>
      <c r="H892" t="s">
        <v>4317</v>
      </c>
    </row>
    <row r="893" spans="1:8" x14ac:dyDescent="0.2">
      <c r="A893" s="2" t="s">
        <v>3864</v>
      </c>
      <c r="B893" s="2" t="s">
        <v>3865</v>
      </c>
      <c r="C893" s="2" t="s">
        <v>3866</v>
      </c>
      <c r="D893" s="2" t="s">
        <v>4929</v>
      </c>
      <c r="E893" s="2" t="s">
        <v>56</v>
      </c>
      <c r="F893" s="2" t="s">
        <v>18</v>
      </c>
      <c r="G893" s="8">
        <v>92165</v>
      </c>
      <c r="H893" t="s">
        <v>4317</v>
      </c>
    </row>
    <row r="894" spans="1:8" x14ac:dyDescent="0.2">
      <c r="A894" s="2" t="s">
        <v>3868</v>
      </c>
      <c r="B894" s="2" t="s">
        <v>3869</v>
      </c>
      <c r="C894" s="2" t="s">
        <v>3870</v>
      </c>
      <c r="D894" s="2" t="s">
        <v>5189</v>
      </c>
      <c r="E894" s="2" t="s">
        <v>302</v>
      </c>
      <c r="F894" s="2" t="s">
        <v>5197</v>
      </c>
      <c r="G894" s="8" t="s">
        <v>303</v>
      </c>
      <c r="H894" t="s">
        <v>4318</v>
      </c>
    </row>
    <row r="895" spans="1:8" x14ac:dyDescent="0.2">
      <c r="A895" s="2" t="s">
        <v>3872</v>
      </c>
      <c r="B895" s="2" t="s">
        <v>3873</v>
      </c>
      <c r="C895" s="2" t="s">
        <v>3874</v>
      </c>
      <c r="D895" s="2"/>
      <c r="E895" s="2" t="s">
        <v>106</v>
      </c>
      <c r="F895" s="2" t="s">
        <v>18</v>
      </c>
      <c r="G895" s="8">
        <v>15250</v>
      </c>
      <c r="H895" t="s">
        <v>4317</v>
      </c>
    </row>
    <row r="896" spans="1:8" x14ac:dyDescent="0.2">
      <c r="A896" s="2" t="s">
        <v>3876</v>
      </c>
      <c r="B896" s="2" t="s">
        <v>3877</v>
      </c>
      <c r="C896" s="2"/>
      <c r="D896" s="2" t="s">
        <v>5128</v>
      </c>
      <c r="E896" s="2" t="s">
        <v>477</v>
      </c>
      <c r="F896" s="2" t="s">
        <v>5196</v>
      </c>
      <c r="G896" s="8" t="s">
        <v>357</v>
      </c>
      <c r="H896" t="s">
        <v>4317</v>
      </c>
    </row>
    <row r="897" spans="1:8" x14ac:dyDescent="0.2">
      <c r="A897" s="2" t="s">
        <v>3879</v>
      </c>
      <c r="B897" s="2" t="s">
        <v>3880</v>
      </c>
      <c r="C897" s="2"/>
      <c r="D897" s="2" t="s">
        <v>4930</v>
      </c>
      <c r="E897" s="2" t="s">
        <v>55</v>
      </c>
      <c r="F897" s="2" t="s">
        <v>18</v>
      </c>
      <c r="G897" s="8">
        <v>10004</v>
      </c>
      <c r="H897" t="s">
        <v>4318</v>
      </c>
    </row>
    <row r="898" spans="1:8" x14ac:dyDescent="0.2">
      <c r="A898" s="2" t="s">
        <v>3882</v>
      </c>
      <c r="B898" s="2" t="s">
        <v>3883</v>
      </c>
      <c r="C898" s="2" t="s">
        <v>3884</v>
      </c>
      <c r="D898" s="2" t="s">
        <v>4931</v>
      </c>
      <c r="E898" s="2" t="s">
        <v>103</v>
      </c>
      <c r="F898" s="2" t="s">
        <v>5196</v>
      </c>
      <c r="G898" s="8">
        <v>98148</v>
      </c>
      <c r="H898" t="s">
        <v>4317</v>
      </c>
    </row>
    <row r="899" spans="1:8" x14ac:dyDescent="0.2">
      <c r="A899" s="2" t="s">
        <v>3886</v>
      </c>
      <c r="B899" s="2" t="s">
        <v>3887</v>
      </c>
      <c r="C899" s="2" t="s">
        <v>3888</v>
      </c>
      <c r="D899" s="2" t="s">
        <v>5190</v>
      </c>
      <c r="E899" s="2" t="s">
        <v>142</v>
      </c>
      <c r="F899" s="2" t="s">
        <v>5197</v>
      </c>
      <c r="G899" s="8" t="s">
        <v>143</v>
      </c>
      <c r="H899" t="s">
        <v>4318</v>
      </c>
    </row>
    <row r="900" spans="1:8" x14ac:dyDescent="0.2">
      <c r="A900" s="2" t="s">
        <v>3890</v>
      </c>
      <c r="B900" s="2" t="s">
        <v>3891</v>
      </c>
      <c r="C900" s="2"/>
      <c r="D900" s="2" t="s">
        <v>4932</v>
      </c>
      <c r="E900" s="2" t="s">
        <v>274</v>
      </c>
      <c r="F900" s="2" t="s">
        <v>18</v>
      </c>
      <c r="G900" s="8">
        <v>49018</v>
      </c>
      <c r="H900" t="s">
        <v>4318</v>
      </c>
    </row>
    <row r="901" spans="1:8" x14ac:dyDescent="0.2">
      <c r="A901" s="2" t="s">
        <v>3893</v>
      </c>
      <c r="B901" s="2" t="s">
        <v>3894</v>
      </c>
      <c r="C901" s="2" t="s">
        <v>3895</v>
      </c>
      <c r="D901" s="2"/>
      <c r="E901" s="2" t="s">
        <v>433</v>
      </c>
      <c r="F901" s="2" t="s">
        <v>5197</v>
      </c>
      <c r="G901" s="8" t="s">
        <v>434</v>
      </c>
      <c r="H901" t="s">
        <v>4317</v>
      </c>
    </row>
    <row r="902" spans="1:8" x14ac:dyDescent="0.2">
      <c r="A902" s="2" t="s">
        <v>3897</v>
      </c>
      <c r="B902" s="2" t="s">
        <v>3898</v>
      </c>
      <c r="C902" s="2"/>
      <c r="D902" s="2" t="s">
        <v>5129</v>
      </c>
      <c r="E902" s="2" t="s">
        <v>405</v>
      </c>
      <c r="F902" s="2" t="s">
        <v>5196</v>
      </c>
      <c r="G902" s="8" t="s">
        <v>406</v>
      </c>
      <c r="H902" t="s">
        <v>4318</v>
      </c>
    </row>
    <row r="903" spans="1:8" x14ac:dyDescent="0.2">
      <c r="A903" s="2" t="s">
        <v>3900</v>
      </c>
      <c r="B903" s="2" t="s">
        <v>3901</v>
      </c>
      <c r="C903" s="2" t="s">
        <v>3902</v>
      </c>
      <c r="D903" s="2" t="s">
        <v>4933</v>
      </c>
      <c r="E903" s="2" t="s">
        <v>61</v>
      </c>
      <c r="F903" s="2" t="s">
        <v>18</v>
      </c>
      <c r="G903" s="8">
        <v>77070</v>
      </c>
      <c r="H903" t="s">
        <v>4317</v>
      </c>
    </row>
    <row r="904" spans="1:8" x14ac:dyDescent="0.2">
      <c r="A904" s="2" t="s">
        <v>3904</v>
      </c>
      <c r="B904" s="2" t="s">
        <v>3905</v>
      </c>
      <c r="C904" s="2" t="s">
        <v>3906</v>
      </c>
      <c r="D904" s="2" t="s">
        <v>4934</v>
      </c>
      <c r="E904" s="2" t="s">
        <v>49</v>
      </c>
      <c r="F904" s="2" t="s">
        <v>18</v>
      </c>
      <c r="G904" s="8">
        <v>45249</v>
      </c>
      <c r="H904" t="s">
        <v>4318</v>
      </c>
    </row>
    <row r="905" spans="1:8" x14ac:dyDescent="0.2">
      <c r="A905" s="2" t="s">
        <v>3908</v>
      </c>
      <c r="B905" s="2" t="s">
        <v>3909</v>
      </c>
      <c r="C905" s="2" t="s">
        <v>3910</v>
      </c>
      <c r="D905" s="2" t="s">
        <v>4935</v>
      </c>
      <c r="E905" s="2" t="s">
        <v>28</v>
      </c>
      <c r="F905" s="2" t="s">
        <v>5196</v>
      </c>
      <c r="G905" s="8">
        <v>93704</v>
      </c>
      <c r="H905" t="s">
        <v>4318</v>
      </c>
    </row>
    <row r="906" spans="1:8" x14ac:dyDescent="0.2">
      <c r="A906" s="2" t="s">
        <v>3912</v>
      </c>
      <c r="B906" s="2" t="s">
        <v>3913</v>
      </c>
      <c r="C906" s="2" t="s">
        <v>3914</v>
      </c>
      <c r="D906" s="2" t="s">
        <v>4936</v>
      </c>
      <c r="E906" s="2" t="s">
        <v>171</v>
      </c>
      <c r="F906" s="2" t="s">
        <v>18</v>
      </c>
      <c r="G906" s="8">
        <v>55123</v>
      </c>
      <c r="H906" t="s">
        <v>4318</v>
      </c>
    </row>
    <row r="907" spans="1:8" x14ac:dyDescent="0.2">
      <c r="A907" s="2" t="s">
        <v>3916</v>
      </c>
      <c r="B907" s="2" t="s">
        <v>3917</v>
      </c>
      <c r="C907" s="2"/>
      <c r="D907" s="2" t="s">
        <v>4937</v>
      </c>
      <c r="E907" s="2" t="s">
        <v>48</v>
      </c>
      <c r="F907" s="2" t="s">
        <v>18</v>
      </c>
      <c r="G907" s="8">
        <v>88519</v>
      </c>
      <c r="H907" t="s">
        <v>4317</v>
      </c>
    </row>
    <row r="908" spans="1:8" x14ac:dyDescent="0.2">
      <c r="A908" s="2" t="s">
        <v>3919</v>
      </c>
      <c r="B908" s="2" t="s">
        <v>3920</v>
      </c>
      <c r="C908" s="2" t="s">
        <v>3921</v>
      </c>
      <c r="D908" s="2" t="s">
        <v>4938</v>
      </c>
      <c r="E908" s="2" t="s">
        <v>167</v>
      </c>
      <c r="F908" s="2" t="s">
        <v>5197</v>
      </c>
      <c r="G908" s="8">
        <v>50981</v>
      </c>
      <c r="H908" t="s">
        <v>4317</v>
      </c>
    </row>
    <row r="909" spans="1:8" x14ac:dyDescent="0.2">
      <c r="A909" s="2" t="s">
        <v>3923</v>
      </c>
      <c r="B909" s="2" t="s">
        <v>3924</v>
      </c>
      <c r="C909" s="2" t="s">
        <v>3925</v>
      </c>
      <c r="D909" s="2" t="s">
        <v>4939</v>
      </c>
      <c r="E909" s="2" t="s">
        <v>187</v>
      </c>
      <c r="F909" s="2" t="s">
        <v>5196</v>
      </c>
      <c r="G909" s="8">
        <v>97240</v>
      </c>
      <c r="H909" t="s">
        <v>4318</v>
      </c>
    </row>
    <row r="910" spans="1:8" x14ac:dyDescent="0.2">
      <c r="A910" s="2" t="s">
        <v>3927</v>
      </c>
      <c r="B910" s="2" t="s">
        <v>3928</v>
      </c>
      <c r="C910" s="2" t="s">
        <v>3929</v>
      </c>
      <c r="D910" s="2" t="s">
        <v>4940</v>
      </c>
      <c r="E910" s="2" t="s">
        <v>61</v>
      </c>
      <c r="F910" s="2" t="s">
        <v>18</v>
      </c>
      <c r="G910" s="8">
        <v>77070</v>
      </c>
      <c r="H910" t="s">
        <v>4318</v>
      </c>
    </row>
    <row r="911" spans="1:8" x14ac:dyDescent="0.2">
      <c r="A911" s="2" t="s">
        <v>3931</v>
      </c>
      <c r="B911" s="2" t="s">
        <v>3932</v>
      </c>
      <c r="C911" s="2"/>
      <c r="D911" s="2" t="s">
        <v>4941</v>
      </c>
      <c r="E911" s="2" t="s">
        <v>29</v>
      </c>
      <c r="F911" s="2" t="s">
        <v>18</v>
      </c>
      <c r="G911" s="8">
        <v>27705</v>
      </c>
      <c r="H911" t="s">
        <v>4318</v>
      </c>
    </row>
    <row r="912" spans="1:8" x14ac:dyDescent="0.2">
      <c r="A912" s="2" t="s">
        <v>3934</v>
      </c>
      <c r="B912" s="2" t="s">
        <v>3935</v>
      </c>
      <c r="C912" s="2" t="s">
        <v>3936</v>
      </c>
      <c r="D912" s="2" t="s">
        <v>4942</v>
      </c>
      <c r="E912" s="2" t="s">
        <v>239</v>
      </c>
      <c r="F912" s="2" t="s">
        <v>5197</v>
      </c>
      <c r="G912" s="8">
        <v>2298</v>
      </c>
      <c r="H912" t="s">
        <v>4318</v>
      </c>
    </row>
    <row r="913" spans="1:8" x14ac:dyDescent="0.2">
      <c r="A913" s="2" t="s">
        <v>3938</v>
      </c>
      <c r="B913" s="2" t="s">
        <v>3939</v>
      </c>
      <c r="C913" s="2" t="s">
        <v>3940</v>
      </c>
      <c r="D913" s="2" t="s">
        <v>4943</v>
      </c>
      <c r="E913" s="2" t="s">
        <v>45</v>
      </c>
      <c r="F913" s="2" t="s">
        <v>18</v>
      </c>
      <c r="G913" s="8">
        <v>20226</v>
      </c>
      <c r="H913" t="s">
        <v>4317</v>
      </c>
    </row>
    <row r="914" spans="1:8" x14ac:dyDescent="0.2">
      <c r="A914" s="2" t="s">
        <v>3942</v>
      </c>
      <c r="B914" s="2" t="s">
        <v>3943</v>
      </c>
      <c r="C914" s="2"/>
      <c r="D914" s="2" t="s">
        <v>4944</v>
      </c>
      <c r="E914" s="2" t="s">
        <v>196</v>
      </c>
      <c r="F914" s="2" t="s">
        <v>5197</v>
      </c>
      <c r="G914" s="8">
        <v>12205</v>
      </c>
      <c r="H914" t="s">
        <v>4317</v>
      </c>
    </row>
    <row r="915" spans="1:8" x14ac:dyDescent="0.2">
      <c r="A915" s="2" t="s">
        <v>3945</v>
      </c>
      <c r="B915" s="2" t="s">
        <v>3946</v>
      </c>
      <c r="C915" s="2" t="s">
        <v>3947</v>
      </c>
      <c r="D915" s="2" t="s">
        <v>4945</v>
      </c>
      <c r="E915" s="2" t="s">
        <v>124</v>
      </c>
      <c r="F915" s="2" t="s">
        <v>5196</v>
      </c>
      <c r="G915" s="8">
        <v>85732</v>
      </c>
      <c r="H915" t="s">
        <v>4318</v>
      </c>
    </row>
    <row r="916" spans="1:8" x14ac:dyDescent="0.2">
      <c r="A916" s="2" t="s">
        <v>3949</v>
      </c>
      <c r="B916" s="2" t="s">
        <v>3950</v>
      </c>
      <c r="C916" s="2" t="s">
        <v>3951</v>
      </c>
      <c r="D916" s="2" t="s">
        <v>4946</v>
      </c>
      <c r="E916" s="2" t="s">
        <v>185</v>
      </c>
      <c r="F916" s="2" t="s">
        <v>18</v>
      </c>
      <c r="G916" s="8">
        <v>36195</v>
      </c>
      <c r="H916" t="s">
        <v>4318</v>
      </c>
    </row>
    <row r="917" spans="1:8" x14ac:dyDescent="0.2">
      <c r="A917" s="2" t="s">
        <v>3953</v>
      </c>
      <c r="B917" s="2" t="s">
        <v>3954</v>
      </c>
      <c r="C917" s="2" t="s">
        <v>3955</v>
      </c>
      <c r="D917" s="2" t="s">
        <v>4947</v>
      </c>
      <c r="E917" s="2" t="s">
        <v>203</v>
      </c>
      <c r="F917" s="2" t="s">
        <v>5196</v>
      </c>
      <c r="G917" s="8">
        <v>99709</v>
      </c>
      <c r="H917" t="s">
        <v>4317</v>
      </c>
    </row>
    <row r="918" spans="1:8" x14ac:dyDescent="0.2">
      <c r="A918" s="2" t="s">
        <v>3957</v>
      </c>
      <c r="B918" s="2" t="s">
        <v>3958</v>
      </c>
      <c r="C918" s="2"/>
      <c r="D918" s="2"/>
      <c r="E918" s="2" t="s">
        <v>2158</v>
      </c>
      <c r="F918" s="2" t="s">
        <v>5196</v>
      </c>
      <c r="G918" s="8" t="s">
        <v>391</v>
      </c>
      <c r="H918" t="s">
        <v>4317</v>
      </c>
    </row>
    <row r="919" spans="1:8" x14ac:dyDescent="0.2">
      <c r="A919" s="2" t="s">
        <v>3960</v>
      </c>
      <c r="B919" s="2" t="s">
        <v>3961</v>
      </c>
      <c r="C919" s="2" t="s">
        <v>3962</v>
      </c>
      <c r="D919" s="2" t="s">
        <v>5191</v>
      </c>
      <c r="E919" s="2" t="s">
        <v>218</v>
      </c>
      <c r="F919" s="2" t="s">
        <v>5197</v>
      </c>
      <c r="G919" s="8" t="s">
        <v>219</v>
      </c>
      <c r="H919" t="s">
        <v>4318</v>
      </c>
    </row>
    <row r="920" spans="1:8" x14ac:dyDescent="0.2">
      <c r="A920" s="2" t="s">
        <v>3963</v>
      </c>
      <c r="B920" s="2" t="s">
        <v>3964</v>
      </c>
      <c r="C920" s="2" t="s">
        <v>3965</v>
      </c>
      <c r="D920" s="2" t="s">
        <v>4948</v>
      </c>
      <c r="E920" s="2" t="s">
        <v>207</v>
      </c>
      <c r="F920" s="2" t="s">
        <v>18</v>
      </c>
      <c r="G920" s="8">
        <v>34615</v>
      </c>
      <c r="H920" t="s">
        <v>4318</v>
      </c>
    </row>
    <row r="921" spans="1:8" x14ac:dyDescent="0.2">
      <c r="A921" s="2" t="s">
        <v>3967</v>
      </c>
      <c r="B921" s="2" t="s">
        <v>3968</v>
      </c>
      <c r="C921" s="2" t="s">
        <v>3969</v>
      </c>
      <c r="D921" s="2" t="s">
        <v>4949</v>
      </c>
      <c r="E921" s="2" t="s">
        <v>41</v>
      </c>
      <c r="F921" s="2" t="s">
        <v>5197</v>
      </c>
      <c r="G921" s="8">
        <v>40515</v>
      </c>
      <c r="H921" t="s">
        <v>4317</v>
      </c>
    </row>
    <row r="922" spans="1:8" x14ac:dyDescent="0.2">
      <c r="A922" s="2" t="s">
        <v>3971</v>
      </c>
      <c r="B922" s="2" t="s">
        <v>3972</v>
      </c>
      <c r="C922" s="2" t="s">
        <v>3973</v>
      </c>
      <c r="D922" s="2" t="s">
        <v>4950</v>
      </c>
      <c r="E922" s="2" t="s">
        <v>181</v>
      </c>
      <c r="F922" s="2" t="s">
        <v>5196</v>
      </c>
      <c r="G922" s="8">
        <v>49560</v>
      </c>
      <c r="H922" t="s">
        <v>4318</v>
      </c>
    </row>
    <row r="923" spans="1:8" x14ac:dyDescent="0.2">
      <c r="A923" s="2" t="s">
        <v>3975</v>
      </c>
      <c r="B923" s="2" t="s">
        <v>3976</v>
      </c>
      <c r="C923" s="2" t="s">
        <v>3977</v>
      </c>
      <c r="D923" s="2" t="s">
        <v>4951</v>
      </c>
      <c r="E923" s="2" t="s">
        <v>167</v>
      </c>
      <c r="F923" s="2" t="s">
        <v>5197</v>
      </c>
      <c r="G923" s="8">
        <v>50369</v>
      </c>
      <c r="H923" t="s">
        <v>4318</v>
      </c>
    </row>
    <row r="924" spans="1:8" x14ac:dyDescent="0.2">
      <c r="A924" s="2" t="s">
        <v>3979</v>
      </c>
      <c r="B924" s="2" t="s">
        <v>3980</v>
      </c>
      <c r="C924" s="2"/>
      <c r="D924" s="2"/>
      <c r="E924" s="2" t="s">
        <v>166</v>
      </c>
      <c r="F924" s="2" t="s">
        <v>5197</v>
      </c>
      <c r="G924" s="8">
        <v>19810</v>
      </c>
      <c r="H924" t="s">
        <v>4317</v>
      </c>
    </row>
    <row r="925" spans="1:8" x14ac:dyDescent="0.2">
      <c r="A925" s="2" t="s">
        <v>3982</v>
      </c>
      <c r="B925" s="2" t="s">
        <v>3983</v>
      </c>
      <c r="C925" s="2" t="s">
        <v>3984</v>
      </c>
      <c r="D925" s="2" t="s">
        <v>4952</v>
      </c>
      <c r="E925" s="2" t="s">
        <v>121</v>
      </c>
      <c r="F925" s="2" t="s">
        <v>18</v>
      </c>
      <c r="G925" s="8">
        <v>78726</v>
      </c>
      <c r="H925" t="s">
        <v>4318</v>
      </c>
    </row>
    <row r="926" spans="1:8" x14ac:dyDescent="0.2">
      <c r="A926" s="2" t="s">
        <v>3986</v>
      </c>
      <c r="B926" s="2" t="s">
        <v>3987</v>
      </c>
      <c r="C926" s="2" t="s">
        <v>3988</v>
      </c>
      <c r="D926" s="2"/>
      <c r="E926" s="2" t="s">
        <v>78</v>
      </c>
      <c r="F926" s="2" t="s">
        <v>18</v>
      </c>
      <c r="G926" s="8">
        <v>32835</v>
      </c>
      <c r="H926" t="s">
        <v>4318</v>
      </c>
    </row>
    <row r="927" spans="1:8" x14ac:dyDescent="0.2">
      <c r="A927" s="2" t="s">
        <v>3990</v>
      </c>
      <c r="B927" s="2" t="s">
        <v>3991</v>
      </c>
      <c r="C927" s="2"/>
      <c r="D927" s="2" t="s">
        <v>4953</v>
      </c>
      <c r="E927" s="2" t="s">
        <v>85</v>
      </c>
      <c r="F927" s="2" t="s">
        <v>5196</v>
      </c>
      <c r="G927" s="8">
        <v>91199</v>
      </c>
      <c r="H927" t="s">
        <v>4317</v>
      </c>
    </row>
    <row r="928" spans="1:8" x14ac:dyDescent="0.2">
      <c r="A928" s="2" t="s">
        <v>3993</v>
      </c>
      <c r="B928" s="2" t="s">
        <v>3994</v>
      </c>
      <c r="C928" s="2" t="s">
        <v>3995</v>
      </c>
      <c r="D928" s="2" t="s">
        <v>4954</v>
      </c>
      <c r="E928" s="2" t="s">
        <v>45</v>
      </c>
      <c r="F928" s="2" t="s">
        <v>18</v>
      </c>
      <c r="G928" s="8">
        <v>20238</v>
      </c>
      <c r="H928" t="s">
        <v>4317</v>
      </c>
    </row>
    <row r="929" spans="1:8" x14ac:dyDescent="0.2">
      <c r="A929" s="2" t="s">
        <v>3997</v>
      </c>
      <c r="B929" s="2" t="s">
        <v>3998</v>
      </c>
      <c r="C929" s="2" t="s">
        <v>3999</v>
      </c>
      <c r="D929" s="2" t="s">
        <v>4955</v>
      </c>
      <c r="E929" s="2" t="s">
        <v>187</v>
      </c>
      <c r="F929" s="2" t="s">
        <v>5197</v>
      </c>
      <c r="G929" s="8">
        <v>97271</v>
      </c>
      <c r="H929" t="s">
        <v>4318</v>
      </c>
    </row>
    <row r="930" spans="1:8" x14ac:dyDescent="0.2">
      <c r="A930" s="2" t="s">
        <v>4001</v>
      </c>
      <c r="B930" s="2" t="s">
        <v>4002</v>
      </c>
      <c r="C930" s="2" t="s">
        <v>4003</v>
      </c>
      <c r="D930" s="2"/>
      <c r="E930" s="2" t="s">
        <v>55</v>
      </c>
      <c r="F930" s="2" t="s">
        <v>5196</v>
      </c>
      <c r="G930" s="8">
        <v>10004</v>
      </c>
      <c r="H930" t="s">
        <v>4317</v>
      </c>
    </row>
    <row r="931" spans="1:8" x14ac:dyDescent="0.2">
      <c r="A931" s="2" t="s">
        <v>4005</v>
      </c>
      <c r="B931" s="2" t="s">
        <v>4006</v>
      </c>
      <c r="C931" s="2" t="s">
        <v>4007</v>
      </c>
      <c r="D931" s="2" t="s">
        <v>4956</v>
      </c>
      <c r="E931" s="2" t="s">
        <v>45</v>
      </c>
      <c r="F931" s="2" t="s">
        <v>5197</v>
      </c>
      <c r="G931" s="8">
        <v>20404</v>
      </c>
      <c r="H931" t="s">
        <v>4317</v>
      </c>
    </row>
    <row r="932" spans="1:8" x14ac:dyDescent="0.2">
      <c r="A932" s="2" t="s">
        <v>4009</v>
      </c>
      <c r="B932" s="2" t="s">
        <v>4010</v>
      </c>
      <c r="C932" s="2" t="s">
        <v>4011</v>
      </c>
      <c r="D932" s="2"/>
      <c r="E932" s="2" t="s">
        <v>45</v>
      </c>
      <c r="F932" s="2" t="s">
        <v>18</v>
      </c>
      <c r="G932" s="8">
        <v>20067</v>
      </c>
      <c r="H932" t="s">
        <v>4317</v>
      </c>
    </row>
    <row r="933" spans="1:8" x14ac:dyDescent="0.2">
      <c r="A933" s="2" t="s">
        <v>4013</v>
      </c>
      <c r="B933" s="2" t="s">
        <v>4014</v>
      </c>
      <c r="C933" s="2"/>
      <c r="D933" s="2"/>
      <c r="E933" s="2" t="s">
        <v>310</v>
      </c>
      <c r="F933" s="2" t="s">
        <v>18</v>
      </c>
      <c r="G933" s="8">
        <v>18105</v>
      </c>
      <c r="H933" t="s">
        <v>4317</v>
      </c>
    </row>
    <row r="934" spans="1:8" x14ac:dyDescent="0.2">
      <c r="A934" s="2" t="s">
        <v>4016</v>
      </c>
      <c r="B934" s="2" t="s">
        <v>4017</v>
      </c>
      <c r="C934" s="2" t="s">
        <v>4018</v>
      </c>
      <c r="D934" s="2" t="s">
        <v>4957</v>
      </c>
      <c r="E934" s="2" t="s">
        <v>90</v>
      </c>
      <c r="F934" s="2" t="s">
        <v>5197</v>
      </c>
      <c r="G934" s="8">
        <v>33169</v>
      </c>
      <c r="H934" t="s">
        <v>4318</v>
      </c>
    </row>
    <row r="935" spans="1:8" x14ac:dyDescent="0.2">
      <c r="A935" s="2" t="s">
        <v>4020</v>
      </c>
      <c r="B935" s="2" t="s">
        <v>4021</v>
      </c>
      <c r="C935" s="2"/>
      <c r="D935" s="2" t="s">
        <v>4958</v>
      </c>
      <c r="E935" s="2" t="s">
        <v>75</v>
      </c>
      <c r="F935" s="2" t="s">
        <v>5196</v>
      </c>
      <c r="G935" s="8">
        <v>73129</v>
      </c>
      <c r="H935" t="s">
        <v>4317</v>
      </c>
    </row>
    <row r="936" spans="1:8" x14ac:dyDescent="0.2">
      <c r="A936" s="2" t="s">
        <v>4023</v>
      </c>
      <c r="B936" s="2" t="s">
        <v>4024</v>
      </c>
      <c r="C936" s="2" t="s">
        <v>4025</v>
      </c>
      <c r="D936" s="2" t="s">
        <v>4959</v>
      </c>
      <c r="E936" s="2" t="s">
        <v>154</v>
      </c>
      <c r="F936" s="2" t="s">
        <v>5197</v>
      </c>
      <c r="G936" s="8">
        <v>61105</v>
      </c>
      <c r="H936" t="s">
        <v>4318</v>
      </c>
    </row>
    <row r="937" spans="1:8" x14ac:dyDescent="0.2">
      <c r="A937" s="2" t="s">
        <v>4027</v>
      </c>
      <c r="B937" s="2" t="s">
        <v>4028</v>
      </c>
      <c r="C937" s="2" t="s">
        <v>4029</v>
      </c>
      <c r="D937" s="2" t="s">
        <v>4960</v>
      </c>
      <c r="E937" s="2" t="s">
        <v>185</v>
      </c>
      <c r="F937" s="2" t="s">
        <v>18</v>
      </c>
      <c r="G937" s="8">
        <v>36177</v>
      </c>
      <c r="H937" t="s">
        <v>4317</v>
      </c>
    </row>
    <row r="938" spans="1:8" x14ac:dyDescent="0.2">
      <c r="A938" s="2" t="s">
        <v>4031</v>
      </c>
      <c r="B938" s="2" t="s">
        <v>4032</v>
      </c>
      <c r="C938" s="2" t="s">
        <v>4033</v>
      </c>
      <c r="D938" s="2" t="s">
        <v>4961</v>
      </c>
      <c r="E938" s="2" t="s">
        <v>85</v>
      </c>
      <c r="F938" s="2" t="s">
        <v>5196</v>
      </c>
      <c r="G938" s="8">
        <v>91117</v>
      </c>
      <c r="H938" t="s">
        <v>4317</v>
      </c>
    </row>
    <row r="939" spans="1:8" x14ac:dyDescent="0.2">
      <c r="A939" s="2" t="s">
        <v>4034</v>
      </c>
      <c r="B939" s="2" t="s">
        <v>4035</v>
      </c>
      <c r="C939" s="2" t="s">
        <v>4036</v>
      </c>
      <c r="D939" s="2" t="s">
        <v>4962</v>
      </c>
      <c r="E939" s="2" t="s">
        <v>54</v>
      </c>
      <c r="F939" s="2" t="s">
        <v>18</v>
      </c>
      <c r="G939" s="8">
        <v>60624</v>
      </c>
      <c r="H939" t="s">
        <v>4318</v>
      </c>
    </row>
    <row r="940" spans="1:8" x14ac:dyDescent="0.2">
      <c r="A940" s="2" t="s">
        <v>4038</v>
      </c>
      <c r="B940" s="2" t="s">
        <v>4039</v>
      </c>
      <c r="C940" s="2" t="s">
        <v>4040</v>
      </c>
      <c r="D940" s="2" t="s">
        <v>4963</v>
      </c>
      <c r="E940" s="2" t="s">
        <v>61</v>
      </c>
      <c r="F940" s="2" t="s">
        <v>5197</v>
      </c>
      <c r="G940" s="8">
        <v>77293</v>
      </c>
      <c r="H940" t="s">
        <v>4317</v>
      </c>
    </row>
    <row r="941" spans="1:8" x14ac:dyDescent="0.2">
      <c r="A941" s="2" t="s">
        <v>4042</v>
      </c>
      <c r="B941" s="2" t="s">
        <v>4043</v>
      </c>
      <c r="C941" s="2" t="s">
        <v>4044</v>
      </c>
      <c r="D941" s="2" t="s">
        <v>4964</v>
      </c>
      <c r="E941" s="2" t="s">
        <v>225</v>
      </c>
      <c r="F941" s="2" t="s">
        <v>18</v>
      </c>
      <c r="G941" s="8">
        <v>49444</v>
      </c>
      <c r="H941" t="s">
        <v>4318</v>
      </c>
    </row>
    <row r="942" spans="1:8" x14ac:dyDescent="0.2">
      <c r="A942" s="2" t="s">
        <v>4046</v>
      </c>
      <c r="B942" s="2" t="s">
        <v>4047</v>
      </c>
      <c r="C942" s="2" t="s">
        <v>4048</v>
      </c>
      <c r="D942" s="2" t="s">
        <v>4965</v>
      </c>
      <c r="E942" s="2" t="s">
        <v>45</v>
      </c>
      <c r="F942" s="2" t="s">
        <v>5197</v>
      </c>
      <c r="G942" s="8">
        <v>20380</v>
      </c>
      <c r="H942" t="s">
        <v>4317</v>
      </c>
    </row>
    <row r="943" spans="1:8" x14ac:dyDescent="0.2">
      <c r="A943" s="2" t="s">
        <v>4050</v>
      </c>
      <c r="B943" s="2" t="s">
        <v>4051</v>
      </c>
      <c r="C943" s="2" t="s">
        <v>4052</v>
      </c>
      <c r="D943" s="2" t="s">
        <v>5130</v>
      </c>
      <c r="E943" s="2" t="s">
        <v>4053</v>
      </c>
      <c r="F943" s="2" t="s">
        <v>5196</v>
      </c>
      <c r="G943" s="8" t="s">
        <v>458</v>
      </c>
      <c r="H943" t="s">
        <v>4317</v>
      </c>
    </row>
    <row r="944" spans="1:8" x14ac:dyDescent="0.2">
      <c r="A944" s="2" t="s">
        <v>4055</v>
      </c>
      <c r="B944" s="2" t="s">
        <v>4056</v>
      </c>
      <c r="C944" s="2" t="s">
        <v>4057</v>
      </c>
      <c r="D944" s="2" t="s">
        <v>4966</v>
      </c>
      <c r="E944" s="2" t="s">
        <v>165</v>
      </c>
      <c r="F944" s="2" t="s">
        <v>18</v>
      </c>
      <c r="G944" s="8">
        <v>31205</v>
      </c>
      <c r="H944" t="s">
        <v>4318</v>
      </c>
    </row>
    <row r="945" spans="1:8" x14ac:dyDescent="0.2">
      <c r="A945" s="2" t="s">
        <v>4059</v>
      </c>
      <c r="B945" s="2" t="s">
        <v>4060</v>
      </c>
      <c r="C945" s="2" t="s">
        <v>4061</v>
      </c>
      <c r="D945" s="2" t="s">
        <v>4967</v>
      </c>
      <c r="E945" s="2" t="s">
        <v>173</v>
      </c>
      <c r="F945" s="2" t="s">
        <v>5196</v>
      </c>
      <c r="G945" s="8">
        <v>71105</v>
      </c>
      <c r="H945" t="s">
        <v>4318</v>
      </c>
    </row>
    <row r="946" spans="1:8" x14ac:dyDescent="0.2">
      <c r="A946" s="2" t="s">
        <v>4063</v>
      </c>
      <c r="B946" s="2" t="s">
        <v>4064</v>
      </c>
      <c r="C946" s="2" t="s">
        <v>4065</v>
      </c>
      <c r="D946" s="2" t="s">
        <v>4968</v>
      </c>
      <c r="E946" s="2" t="s">
        <v>132</v>
      </c>
      <c r="F946" s="2" t="s">
        <v>18</v>
      </c>
      <c r="G946" s="8">
        <v>98405</v>
      </c>
      <c r="H946" t="s">
        <v>4318</v>
      </c>
    </row>
    <row r="947" spans="1:8" x14ac:dyDescent="0.2">
      <c r="A947" s="2" t="s">
        <v>4067</v>
      </c>
      <c r="B947" s="2" t="s">
        <v>4068</v>
      </c>
      <c r="C947" s="2"/>
      <c r="D947" s="2" t="s">
        <v>4969</v>
      </c>
      <c r="E947" s="2" t="s">
        <v>48</v>
      </c>
      <c r="F947" s="2" t="s">
        <v>18</v>
      </c>
      <c r="G947" s="8">
        <v>79934</v>
      </c>
      <c r="H947" t="s">
        <v>4318</v>
      </c>
    </row>
    <row r="948" spans="1:8" x14ac:dyDescent="0.2">
      <c r="A948" s="2" t="s">
        <v>4070</v>
      </c>
      <c r="B948" s="2" t="s">
        <v>4071</v>
      </c>
      <c r="C948" s="2"/>
      <c r="D948" s="2" t="s">
        <v>4970</v>
      </c>
      <c r="E948" s="2" t="s">
        <v>142</v>
      </c>
      <c r="F948" s="2" t="s">
        <v>5196</v>
      </c>
      <c r="G948" s="8">
        <v>35263</v>
      </c>
      <c r="H948" t="s">
        <v>4318</v>
      </c>
    </row>
    <row r="949" spans="1:8" x14ac:dyDescent="0.2">
      <c r="A949" s="2" t="s">
        <v>4073</v>
      </c>
      <c r="B949" s="2" t="s">
        <v>4074</v>
      </c>
      <c r="C949" s="2" t="s">
        <v>4075</v>
      </c>
      <c r="D949" s="2"/>
      <c r="E949" s="2" t="s">
        <v>316</v>
      </c>
      <c r="F949" s="2" t="s">
        <v>5197</v>
      </c>
      <c r="G949" s="8" t="s">
        <v>317</v>
      </c>
      <c r="H949" t="s">
        <v>4318</v>
      </c>
    </row>
    <row r="950" spans="1:8" x14ac:dyDescent="0.2">
      <c r="A950" s="2" t="s">
        <v>4077</v>
      </c>
      <c r="B950" s="2" t="s">
        <v>4078</v>
      </c>
      <c r="C950" s="2" t="s">
        <v>4079</v>
      </c>
      <c r="D950" s="2" t="s">
        <v>5192</v>
      </c>
      <c r="E950" s="2" t="s">
        <v>178</v>
      </c>
      <c r="F950" s="2" t="s">
        <v>5197</v>
      </c>
      <c r="G950" s="8" t="s">
        <v>260</v>
      </c>
      <c r="H950" t="s">
        <v>4317</v>
      </c>
    </row>
    <row r="951" spans="1:8" x14ac:dyDescent="0.2">
      <c r="A951" s="2" t="s">
        <v>4081</v>
      </c>
      <c r="B951" s="2" t="s">
        <v>4082</v>
      </c>
      <c r="C951" s="2" t="s">
        <v>4083</v>
      </c>
      <c r="D951" s="2" t="s">
        <v>5131</v>
      </c>
      <c r="E951" s="2" t="s">
        <v>485</v>
      </c>
      <c r="F951" s="2" t="s">
        <v>5196</v>
      </c>
      <c r="G951" s="8" t="s">
        <v>444</v>
      </c>
      <c r="H951" t="s">
        <v>4318</v>
      </c>
    </row>
    <row r="952" spans="1:8" x14ac:dyDescent="0.2">
      <c r="A952" s="2" t="s">
        <v>4085</v>
      </c>
      <c r="B952" s="2" t="s">
        <v>4086</v>
      </c>
      <c r="C952" s="2"/>
      <c r="D952" s="2" t="s">
        <v>4971</v>
      </c>
      <c r="E952" s="2" t="s">
        <v>166</v>
      </c>
      <c r="F952" s="2" t="s">
        <v>18</v>
      </c>
      <c r="G952" s="8">
        <v>19810</v>
      </c>
      <c r="H952" t="s">
        <v>4317</v>
      </c>
    </row>
    <row r="953" spans="1:8" x14ac:dyDescent="0.2">
      <c r="A953" s="2" t="s">
        <v>4088</v>
      </c>
      <c r="B953" s="2" t="s">
        <v>4089</v>
      </c>
      <c r="C953" s="2" t="s">
        <v>4090</v>
      </c>
      <c r="D953" s="2" t="s">
        <v>4972</v>
      </c>
      <c r="E953" s="2" t="s">
        <v>170</v>
      </c>
      <c r="F953" s="2" t="s">
        <v>5196</v>
      </c>
      <c r="G953" s="8">
        <v>17121</v>
      </c>
      <c r="H953" t="s">
        <v>4318</v>
      </c>
    </row>
    <row r="954" spans="1:8" x14ac:dyDescent="0.2">
      <c r="A954" s="2" t="s">
        <v>4092</v>
      </c>
      <c r="B954" s="2" t="s">
        <v>4093</v>
      </c>
      <c r="C954" s="2" t="s">
        <v>4094</v>
      </c>
      <c r="D954" s="2" t="s">
        <v>5132</v>
      </c>
      <c r="E954" s="2" t="s">
        <v>4053</v>
      </c>
      <c r="F954" s="2" t="s">
        <v>5196</v>
      </c>
      <c r="G954" s="8" t="s">
        <v>458</v>
      </c>
      <c r="H954" t="s">
        <v>4317</v>
      </c>
    </row>
    <row r="955" spans="1:8" x14ac:dyDescent="0.2">
      <c r="A955" s="2" t="s">
        <v>4096</v>
      </c>
      <c r="B955" s="2" t="s">
        <v>4097</v>
      </c>
      <c r="C955" s="2" t="s">
        <v>4098</v>
      </c>
      <c r="D955" s="2" t="s">
        <v>4973</v>
      </c>
      <c r="E955" s="2" t="s">
        <v>48</v>
      </c>
      <c r="F955" s="2" t="s">
        <v>18</v>
      </c>
      <c r="G955" s="8">
        <v>79940</v>
      </c>
      <c r="H955" t="s">
        <v>4317</v>
      </c>
    </row>
    <row r="956" spans="1:8" x14ac:dyDescent="0.2">
      <c r="A956" s="2" t="s">
        <v>4100</v>
      </c>
      <c r="B956" s="2" t="s">
        <v>4101</v>
      </c>
      <c r="C956" s="2" t="s">
        <v>4102</v>
      </c>
      <c r="D956" s="2" t="s">
        <v>4974</v>
      </c>
      <c r="E956" s="2" t="s">
        <v>102</v>
      </c>
      <c r="F956" s="2" t="s">
        <v>18</v>
      </c>
      <c r="G956" s="8">
        <v>63136</v>
      </c>
      <c r="H956" t="s">
        <v>4317</v>
      </c>
    </row>
    <row r="957" spans="1:8" x14ac:dyDescent="0.2">
      <c r="A957" s="2" t="s">
        <v>4104</v>
      </c>
      <c r="B957" s="2" t="s">
        <v>4105</v>
      </c>
      <c r="C957" s="2" t="s">
        <v>4106</v>
      </c>
      <c r="D957" s="2" t="s">
        <v>4975</v>
      </c>
      <c r="E957" s="2" t="s">
        <v>3177</v>
      </c>
      <c r="F957" s="2" t="s">
        <v>5196</v>
      </c>
      <c r="G957" s="8">
        <v>72905</v>
      </c>
      <c r="H957" t="s">
        <v>4317</v>
      </c>
    </row>
    <row r="958" spans="1:8" x14ac:dyDescent="0.2">
      <c r="A958" s="2" t="s">
        <v>4107</v>
      </c>
      <c r="B958" s="2" t="s">
        <v>4108</v>
      </c>
      <c r="C958" s="2" t="s">
        <v>4109</v>
      </c>
      <c r="D958" s="2" t="s">
        <v>4976</v>
      </c>
      <c r="E958" s="2" t="s">
        <v>128</v>
      </c>
      <c r="F958" s="2" t="s">
        <v>18</v>
      </c>
      <c r="G958" s="8">
        <v>37245</v>
      </c>
      <c r="H958" t="s">
        <v>4318</v>
      </c>
    </row>
    <row r="959" spans="1:8" x14ac:dyDescent="0.2">
      <c r="A959" s="2" t="s">
        <v>4110</v>
      </c>
      <c r="B959" s="2" t="s">
        <v>4111</v>
      </c>
      <c r="C959" s="2" t="s">
        <v>4112</v>
      </c>
      <c r="D959" s="2" t="s">
        <v>4977</v>
      </c>
      <c r="E959" s="2" t="s">
        <v>45</v>
      </c>
      <c r="F959" s="2" t="s">
        <v>5197</v>
      </c>
      <c r="G959" s="8">
        <v>20088</v>
      </c>
      <c r="H959" t="s">
        <v>4317</v>
      </c>
    </row>
    <row r="960" spans="1:8" x14ac:dyDescent="0.2">
      <c r="A960" s="2" t="s">
        <v>4113</v>
      </c>
      <c r="B960" s="2" t="s">
        <v>4114</v>
      </c>
      <c r="C960" s="2" t="s">
        <v>4115</v>
      </c>
      <c r="D960" s="2"/>
      <c r="E960" s="2" t="s">
        <v>180</v>
      </c>
      <c r="F960" s="2" t="s">
        <v>18</v>
      </c>
      <c r="G960" s="8">
        <v>90305</v>
      </c>
      <c r="H960" t="s">
        <v>4317</v>
      </c>
    </row>
    <row r="961" spans="1:8" x14ac:dyDescent="0.2">
      <c r="A961" s="2" t="s">
        <v>4117</v>
      </c>
      <c r="B961" s="2" t="s">
        <v>4118</v>
      </c>
      <c r="C961" s="2" t="s">
        <v>4119</v>
      </c>
      <c r="D961" s="2"/>
      <c r="E961" s="2" t="s">
        <v>86</v>
      </c>
      <c r="F961" s="2" t="s">
        <v>5197</v>
      </c>
      <c r="G961" s="8">
        <v>72215</v>
      </c>
      <c r="H961" t="s">
        <v>4317</v>
      </c>
    </row>
    <row r="962" spans="1:8" x14ac:dyDescent="0.2">
      <c r="A962" s="2" t="s">
        <v>4121</v>
      </c>
      <c r="B962" s="2" t="s">
        <v>4122</v>
      </c>
      <c r="C962" s="2" t="s">
        <v>4123</v>
      </c>
      <c r="D962" s="2" t="s">
        <v>4978</v>
      </c>
      <c r="E962" s="2" t="s">
        <v>259</v>
      </c>
      <c r="F962" s="2" t="s">
        <v>5196</v>
      </c>
      <c r="G962" s="8">
        <v>21747</v>
      </c>
      <c r="H962" t="s">
        <v>4317</v>
      </c>
    </row>
    <row r="963" spans="1:8" x14ac:dyDescent="0.2">
      <c r="A963" s="2" t="s">
        <v>4125</v>
      </c>
      <c r="B963" s="2" t="s">
        <v>4126</v>
      </c>
      <c r="C963" s="2"/>
      <c r="D963" s="2" t="s">
        <v>4979</v>
      </c>
      <c r="E963" s="2" t="s">
        <v>196</v>
      </c>
      <c r="F963" s="2" t="s">
        <v>18</v>
      </c>
      <c r="G963" s="8">
        <v>12205</v>
      </c>
      <c r="H963" t="s">
        <v>4317</v>
      </c>
    </row>
    <row r="964" spans="1:8" x14ac:dyDescent="0.2">
      <c r="A964" s="2" t="s">
        <v>4128</v>
      </c>
      <c r="B964" s="2" t="s">
        <v>4129</v>
      </c>
      <c r="C964" s="2" t="s">
        <v>4130</v>
      </c>
      <c r="D964" s="2" t="s">
        <v>5133</v>
      </c>
      <c r="E964" s="2" t="s">
        <v>449</v>
      </c>
      <c r="F964" s="2" t="s">
        <v>5196</v>
      </c>
      <c r="G964" s="8" t="s">
        <v>450</v>
      </c>
      <c r="H964" t="s">
        <v>4317</v>
      </c>
    </row>
    <row r="965" spans="1:8" x14ac:dyDescent="0.2">
      <c r="A965" s="2" t="s">
        <v>4132</v>
      </c>
      <c r="B965" s="2" t="s">
        <v>4133</v>
      </c>
      <c r="C965" s="2" t="s">
        <v>4134</v>
      </c>
      <c r="D965" s="2" t="s">
        <v>4980</v>
      </c>
      <c r="E965" s="2" t="s">
        <v>41</v>
      </c>
      <c r="F965" s="2" t="s">
        <v>5197</v>
      </c>
      <c r="G965" s="8">
        <v>40510</v>
      </c>
      <c r="H965" t="s">
        <v>4317</v>
      </c>
    </row>
    <row r="966" spans="1:8" x14ac:dyDescent="0.2">
      <c r="A966" s="2" t="s">
        <v>4136</v>
      </c>
      <c r="B966" s="2" t="s">
        <v>4137</v>
      </c>
      <c r="C966" s="2" t="s">
        <v>4138</v>
      </c>
      <c r="D966" s="2" t="s">
        <v>4981</v>
      </c>
      <c r="E966" s="2" t="s">
        <v>56</v>
      </c>
      <c r="F966" s="2" t="s">
        <v>5197</v>
      </c>
      <c r="G966" s="8">
        <v>92165</v>
      </c>
      <c r="H966" t="s">
        <v>4318</v>
      </c>
    </row>
    <row r="967" spans="1:8" x14ac:dyDescent="0.2">
      <c r="A967" s="2" t="s">
        <v>4140</v>
      </c>
      <c r="B967" s="2" t="s">
        <v>4141</v>
      </c>
      <c r="C967" s="2" t="s">
        <v>4142</v>
      </c>
      <c r="D967" s="2"/>
      <c r="E967" s="2" t="s">
        <v>26</v>
      </c>
      <c r="F967" s="2" t="s">
        <v>18</v>
      </c>
      <c r="G967" s="8">
        <v>90040</v>
      </c>
      <c r="H967" t="s">
        <v>4317</v>
      </c>
    </row>
    <row r="968" spans="1:8" x14ac:dyDescent="0.2">
      <c r="A968" s="2" t="s">
        <v>4144</v>
      </c>
      <c r="B968" s="2" t="s">
        <v>4145</v>
      </c>
      <c r="C968" s="2" t="s">
        <v>4146</v>
      </c>
      <c r="D968" s="2" t="s">
        <v>4982</v>
      </c>
      <c r="E968" s="2" t="s">
        <v>137</v>
      </c>
      <c r="F968" s="2" t="s">
        <v>5197</v>
      </c>
      <c r="G968" s="8">
        <v>11210</v>
      </c>
      <c r="H968" t="s">
        <v>4317</v>
      </c>
    </row>
    <row r="969" spans="1:8" x14ac:dyDescent="0.2">
      <c r="A969" s="2" t="s">
        <v>4148</v>
      </c>
      <c r="B969" s="2" t="s">
        <v>4149</v>
      </c>
      <c r="C969" s="2" t="s">
        <v>4150</v>
      </c>
      <c r="D969" s="2" t="s">
        <v>5134</v>
      </c>
      <c r="E969" s="2" t="s">
        <v>349</v>
      </c>
      <c r="F969" s="2" t="s">
        <v>5196</v>
      </c>
      <c r="G969" s="8" t="s">
        <v>344</v>
      </c>
      <c r="H969" t="s">
        <v>4317</v>
      </c>
    </row>
    <row r="970" spans="1:8" x14ac:dyDescent="0.2">
      <c r="A970" s="2" t="s">
        <v>4152</v>
      </c>
      <c r="B970" s="2" t="s">
        <v>4153</v>
      </c>
      <c r="C970" s="2" t="s">
        <v>4154</v>
      </c>
      <c r="D970" s="2" t="s">
        <v>4983</v>
      </c>
      <c r="E970" s="2" t="s">
        <v>291</v>
      </c>
      <c r="F970" s="2" t="s">
        <v>18</v>
      </c>
      <c r="G970" s="8">
        <v>32627</v>
      </c>
      <c r="H970" t="s">
        <v>4318</v>
      </c>
    </row>
    <row r="971" spans="1:8" x14ac:dyDescent="0.2">
      <c r="A971" s="2" t="s">
        <v>4156</v>
      </c>
      <c r="B971" s="2" t="s">
        <v>4157</v>
      </c>
      <c r="C971" s="2" t="s">
        <v>4158</v>
      </c>
      <c r="D971" s="2" t="s">
        <v>4984</v>
      </c>
      <c r="E971" s="2" t="s">
        <v>207</v>
      </c>
      <c r="F971" s="2" t="s">
        <v>5197</v>
      </c>
      <c r="G971" s="8">
        <v>34620</v>
      </c>
      <c r="H971" t="s">
        <v>4317</v>
      </c>
    </row>
    <row r="972" spans="1:8" x14ac:dyDescent="0.2">
      <c r="A972" s="2" t="s">
        <v>4160</v>
      </c>
      <c r="B972" s="2" t="s">
        <v>4161</v>
      </c>
      <c r="C972" s="2"/>
      <c r="D972" s="2" t="s">
        <v>4985</v>
      </c>
      <c r="E972" s="2" t="s">
        <v>238</v>
      </c>
      <c r="F972" s="2" t="s">
        <v>5197</v>
      </c>
      <c r="G972" s="8">
        <v>79165</v>
      </c>
      <c r="H972" t="s">
        <v>4318</v>
      </c>
    </row>
    <row r="973" spans="1:8" x14ac:dyDescent="0.2">
      <c r="A973" s="2" t="s">
        <v>4163</v>
      </c>
      <c r="B973" s="2" t="s">
        <v>4164</v>
      </c>
      <c r="C973" s="2" t="s">
        <v>4165</v>
      </c>
      <c r="D973" s="2" t="s">
        <v>4986</v>
      </c>
      <c r="E973" s="2" t="s">
        <v>104</v>
      </c>
      <c r="F973" s="2" t="s">
        <v>5196</v>
      </c>
      <c r="G973" s="8">
        <v>76121</v>
      </c>
      <c r="H973" t="s">
        <v>4318</v>
      </c>
    </row>
    <row r="974" spans="1:8" x14ac:dyDescent="0.2">
      <c r="A974" s="2" t="s">
        <v>4167</v>
      </c>
      <c r="B974" s="2" t="s">
        <v>4168</v>
      </c>
      <c r="C974" s="2"/>
      <c r="D974" s="2" t="s">
        <v>5135</v>
      </c>
      <c r="E974" s="2" t="s">
        <v>327</v>
      </c>
      <c r="F974" s="2" t="s">
        <v>5196</v>
      </c>
      <c r="G974" s="8" t="s">
        <v>328</v>
      </c>
      <c r="H974" t="s">
        <v>4317</v>
      </c>
    </row>
    <row r="975" spans="1:8" x14ac:dyDescent="0.2">
      <c r="A975" s="2" t="s">
        <v>4170</v>
      </c>
      <c r="B975" s="2" t="s">
        <v>4171</v>
      </c>
      <c r="C975" s="2" t="s">
        <v>4172</v>
      </c>
      <c r="D975" s="2" t="s">
        <v>4987</v>
      </c>
      <c r="E975" s="2" t="s">
        <v>248</v>
      </c>
      <c r="F975" s="2" t="s">
        <v>18</v>
      </c>
      <c r="G975" s="8">
        <v>32575</v>
      </c>
      <c r="H975" t="s">
        <v>4318</v>
      </c>
    </row>
    <row r="976" spans="1:8" x14ac:dyDescent="0.2">
      <c r="A976" s="2" t="s">
        <v>4174</v>
      </c>
      <c r="B976" s="2" t="s">
        <v>4175</v>
      </c>
      <c r="C976" s="2" t="s">
        <v>4176</v>
      </c>
      <c r="D976" s="2" t="s">
        <v>4988</v>
      </c>
      <c r="E976" s="2" t="s">
        <v>132</v>
      </c>
      <c r="F976" s="2" t="s">
        <v>5197</v>
      </c>
      <c r="G976" s="8">
        <v>98405</v>
      </c>
      <c r="H976" t="s">
        <v>4317</v>
      </c>
    </row>
    <row r="977" spans="1:8" x14ac:dyDescent="0.2">
      <c r="A977" s="2" t="s">
        <v>4178</v>
      </c>
      <c r="B977" s="2" t="s">
        <v>4179</v>
      </c>
      <c r="C977" s="2" t="s">
        <v>4180</v>
      </c>
      <c r="D977" s="2" t="s">
        <v>5136</v>
      </c>
      <c r="E977" s="2" t="s">
        <v>481</v>
      </c>
      <c r="F977" s="2" t="s">
        <v>5196</v>
      </c>
      <c r="G977" s="8" t="s">
        <v>438</v>
      </c>
      <c r="H977" t="s">
        <v>4317</v>
      </c>
    </row>
    <row r="978" spans="1:8" x14ac:dyDescent="0.2">
      <c r="A978" s="2" t="s">
        <v>4182</v>
      </c>
      <c r="B978" s="2" t="s">
        <v>4183</v>
      </c>
      <c r="C978" s="2" t="s">
        <v>4184</v>
      </c>
      <c r="D978" s="2" t="s">
        <v>4989</v>
      </c>
      <c r="E978" s="2" t="s">
        <v>64</v>
      </c>
      <c r="F978" s="2" t="s">
        <v>18</v>
      </c>
      <c r="G978" s="8">
        <v>46896</v>
      </c>
      <c r="H978" t="s">
        <v>4317</v>
      </c>
    </row>
    <row r="979" spans="1:8" x14ac:dyDescent="0.2">
      <c r="A979" s="2" t="s">
        <v>4186</v>
      </c>
      <c r="B979" s="2" t="s">
        <v>4187</v>
      </c>
      <c r="C979" s="2" t="s">
        <v>4188</v>
      </c>
      <c r="D979" s="2" t="s">
        <v>4990</v>
      </c>
      <c r="E979" s="2" t="s">
        <v>238</v>
      </c>
      <c r="F979" s="2" t="s">
        <v>18</v>
      </c>
      <c r="G979" s="8">
        <v>79105</v>
      </c>
      <c r="H979" t="s">
        <v>4318</v>
      </c>
    </row>
    <row r="980" spans="1:8" x14ac:dyDescent="0.2">
      <c r="A980" s="2" t="s">
        <v>4190</v>
      </c>
      <c r="B980" s="2" t="s">
        <v>4191</v>
      </c>
      <c r="C980" s="2" t="s">
        <v>4192</v>
      </c>
      <c r="D980" s="2" t="s">
        <v>4991</v>
      </c>
      <c r="E980" s="2" t="s">
        <v>45</v>
      </c>
      <c r="F980" s="2" t="s">
        <v>5196</v>
      </c>
      <c r="G980" s="8">
        <v>20436</v>
      </c>
      <c r="H980" t="s">
        <v>4317</v>
      </c>
    </row>
    <row r="981" spans="1:8" x14ac:dyDescent="0.2">
      <c r="A981" s="2" t="s">
        <v>4194</v>
      </c>
      <c r="B981" s="2" t="s">
        <v>4195</v>
      </c>
      <c r="C981" s="2"/>
      <c r="D981" s="2" t="s">
        <v>4992</v>
      </c>
      <c r="E981" s="2" t="s">
        <v>309</v>
      </c>
      <c r="F981" s="2" t="s">
        <v>5197</v>
      </c>
      <c r="G981" s="8">
        <v>20910</v>
      </c>
      <c r="H981" t="s">
        <v>4318</v>
      </c>
    </row>
    <row r="982" spans="1:8" x14ac:dyDescent="0.2">
      <c r="A982" s="2" t="s">
        <v>4197</v>
      </c>
      <c r="B982" s="2" t="s">
        <v>4198</v>
      </c>
      <c r="C982" s="2"/>
      <c r="D982" s="2" t="s">
        <v>4993</v>
      </c>
      <c r="E982" s="2" t="s">
        <v>229</v>
      </c>
      <c r="F982" s="2" t="s">
        <v>18</v>
      </c>
      <c r="G982" s="8">
        <v>53726</v>
      </c>
      <c r="H982" t="s">
        <v>4317</v>
      </c>
    </row>
    <row r="983" spans="1:8" x14ac:dyDescent="0.2">
      <c r="A983" s="2" t="s">
        <v>4200</v>
      </c>
      <c r="B983" s="2" t="s">
        <v>4201</v>
      </c>
      <c r="C983" s="2" t="s">
        <v>4202</v>
      </c>
      <c r="D983" s="2" t="s">
        <v>4994</v>
      </c>
      <c r="E983" s="2" t="s">
        <v>224</v>
      </c>
      <c r="F983" s="2" t="s">
        <v>5197</v>
      </c>
      <c r="G983" s="8">
        <v>77305</v>
      </c>
      <c r="H983" t="s">
        <v>4317</v>
      </c>
    </row>
    <row r="984" spans="1:8" x14ac:dyDescent="0.2">
      <c r="A984" s="2" t="s">
        <v>4204</v>
      </c>
      <c r="B984" s="2" t="s">
        <v>4205</v>
      </c>
      <c r="C984" s="2" t="s">
        <v>4206</v>
      </c>
      <c r="D984" s="2" t="s">
        <v>4995</v>
      </c>
      <c r="E984" s="2" t="s">
        <v>188</v>
      </c>
      <c r="F984" s="2" t="s">
        <v>18</v>
      </c>
      <c r="G984" s="8">
        <v>76205</v>
      </c>
      <c r="H984" t="s">
        <v>4317</v>
      </c>
    </row>
    <row r="985" spans="1:8" x14ac:dyDescent="0.2">
      <c r="A985" s="2" t="s">
        <v>4208</v>
      </c>
      <c r="B985" s="2" t="s">
        <v>4209</v>
      </c>
      <c r="C985" s="2" t="s">
        <v>4210</v>
      </c>
      <c r="D985" s="2" t="s">
        <v>4996</v>
      </c>
      <c r="E985" s="2" t="s">
        <v>37</v>
      </c>
      <c r="F985" s="2" t="s">
        <v>5196</v>
      </c>
      <c r="G985" s="8">
        <v>43231</v>
      </c>
      <c r="H985" t="s">
        <v>4317</v>
      </c>
    </row>
    <row r="986" spans="1:8" x14ac:dyDescent="0.2">
      <c r="A986" s="2" t="s">
        <v>4212</v>
      </c>
      <c r="B986" s="2" t="s">
        <v>4213</v>
      </c>
      <c r="C986" s="2" t="s">
        <v>4214</v>
      </c>
      <c r="D986" s="2"/>
      <c r="E986" s="2" t="s">
        <v>403</v>
      </c>
      <c r="F986" s="2" t="s">
        <v>5197</v>
      </c>
      <c r="G986" s="8" t="s">
        <v>400</v>
      </c>
      <c r="H986" t="s">
        <v>4317</v>
      </c>
    </row>
    <row r="987" spans="1:8" x14ac:dyDescent="0.2">
      <c r="A987" s="2" t="s">
        <v>4216</v>
      </c>
      <c r="B987" s="2" t="s">
        <v>4217</v>
      </c>
      <c r="C987" s="2" t="s">
        <v>4218</v>
      </c>
      <c r="D987" s="2" t="s">
        <v>4997</v>
      </c>
      <c r="E987" s="2" t="s">
        <v>131</v>
      </c>
      <c r="F987" s="2" t="s">
        <v>18</v>
      </c>
      <c r="G987" s="8">
        <v>80045</v>
      </c>
      <c r="H987" t="s">
        <v>4318</v>
      </c>
    </row>
    <row r="988" spans="1:8" x14ac:dyDescent="0.2">
      <c r="A988" s="2" t="s">
        <v>4220</v>
      </c>
      <c r="B988" s="2" t="s">
        <v>4221</v>
      </c>
      <c r="C988" s="2" t="s">
        <v>4222</v>
      </c>
      <c r="D988" s="2" t="s">
        <v>4998</v>
      </c>
      <c r="E988" s="2" t="s">
        <v>145</v>
      </c>
      <c r="F988" s="2" t="s">
        <v>18</v>
      </c>
      <c r="G988" s="8">
        <v>32128</v>
      </c>
      <c r="H988" t="s">
        <v>4318</v>
      </c>
    </row>
    <row r="989" spans="1:8" x14ac:dyDescent="0.2">
      <c r="A989" s="2" t="s">
        <v>4224</v>
      </c>
      <c r="B989" s="2" t="s">
        <v>4225</v>
      </c>
      <c r="C989" s="2" t="s">
        <v>4226</v>
      </c>
      <c r="D989" s="2" t="s">
        <v>5193</v>
      </c>
      <c r="E989" s="2" t="s">
        <v>249</v>
      </c>
      <c r="F989" s="2" t="s">
        <v>5197</v>
      </c>
      <c r="G989" s="8" t="s">
        <v>112</v>
      </c>
      <c r="H989" t="s">
        <v>4317</v>
      </c>
    </row>
    <row r="990" spans="1:8" x14ac:dyDescent="0.2">
      <c r="A990" s="2" t="s">
        <v>4228</v>
      </c>
      <c r="B990" s="2" t="s">
        <v>4229</v>
      </c>
      <c r="C990" s="2"/>
      <c r="D990" s="2" t="s">
        <v>5194</v>
      </c>
      <c r="E990" s="2" t="s">
        <v>363</v>
      </c>
      <c r="F990" s="2" t="s">
        <v>5197</v>
      </c>
      <c r="G990" s="8" t="s">
        <v>364</v>
      </c>
      <c r="H990" t="s">
        <v>4317</v>
      </c>
    </row>
    <row r="991" spans="1:8" x14ac:dyDescent="0.2">
      <c r="A991" s="2" t="s">
        <v>4231</v>
      </c>
      <c r="B991" s="2" t="s">
        <v>4232</v>
      </c>
      <c r="C991" s="2"/>
      <c r="D991" s="2" t="s">
        <v>4999</v>
      </c>
      <c r="E991" s="2" t="s">
        <v>102</v>
      </c>
      <c r="F991" s="2" t="s">
        <v>18</v>
      </c>
      <c r="G991" s="8">
        <v>63131</v>
      </c>
      <c r="H991" t="s">
        <v>4317</v>
      </c>
    </row>
    <row r="992" spans="1:8" x14ac:dyDescent="0.2">
      <c r="A992" s="2" t="s">
        <v>4234</v>
      </c>
      <c r="B992" s="2" t="s">
        <v>4235</v>
      </c>
      <c r="C992" s="2" t="s">
        <v>4236</v>
      </c>
      <c r="D992" s="2" t="s">
        <v>5000</v>
      </c>
      <c r="E992" s="2" t="s">
        <v>288</v>
      </c>
      <c r="F992" s="2" t="s">
        <v>5197</v>
      </c>
      <c r="G992" s="8">
        <v>92056</v>
      </c>
      <c r="H992" t="s">
        <v>4318</v>
      </c>
    </row>
    <row r="993" spans="1:8" x14ac:dyDescent="0.2">
      <c r="A993" s="2" t="s">
        <v>4237</v>
      </c>
      <c r="B993" s="2" t="s">
        <v>4238</v>
      </c>
      <c r="C993" s="2"/>
      <c r="D993" s="2" t="s">
        <v>5001</v>
      </c>
      <c r="E993" s="2" t="s">
        <v>63</v>
      </c>
      <c r="F993" s="2" t="s">
        <v>5196</v>
      </c>
      <c r="G993" s="8">
        <v>37416</v>
      </c>
      <c r="H993" t="s">
        <v>4317</v>
      </c>
    </row>
    <row r="994" spans="1:8" x14ac:dyDescent="0.2">
      <c r="A994" s="2" t="s">
        <v>4240</v>
      </c>
      <c r="B994" s="2" t="s">
        <v>4241</v>
      </c>
      <c r="C994" s="2"/>
      <c r="D994" s="2" t="s">
        <v>5137</v>
      </c>
      <c r="E994" s="2" t="s">
        <v>484</v>
      </c>
      <c r="F994" s="2" t="s">
        <v>5197</v>
      </c>
      <c r="G994" s="8" t="s">
        <v>359</v>
      </c>
      <c r="H994" t="s">
        <v>4318</v>
      </c>
    </row>
    <row r="995" spans="1:8" x14ac:dyDescent="0.2">
      <c r="A995" s="2" t="s">
        <v>4243</v>
      </c>
      <c r="B995" s="2" t="s">
        <v>4244</v>
      </c>
      <c r="C995" s="2"/>
      <c r="D995" s="2" t="s">
        <v>5002</v>
      </c>
      <c r="E995" s="2" t="s">
        <v>44</v>
      </c>
      <c r="F995" s="2" t="s">
        <v>18</v>
      </c>
      <c r="G995" s="8">
        <v>19125</v>
      </c>
      <c r="H995" t="s">
        <v>4318</v>
      </c>
    </row>
    <row r="996" spans="1:8" x14ac:dyDescent="0.2">
      <c r="A996" s="2" t="s">
        <v>4246</v>
      </c>
      <c r="B996" s="2" t="s">
        <v>4247</v>
      </c>
      <c r="C996" s="2"/>
      <c r="D996" s="2" t="s">
        <v>5138</v>
      </c>
      <c r="E996" s="2" t="s">
        <v>461</v>
      </c>
      <c r="F996" s="2" t="s">
        <v>5196</v>
      </c>
      <c r="G996" s="8" t="s">
        <v>379</v>
      </c>
      <c r="H996" t="s">
        <v>4318</v>
      </c>
    </row>
    <row r="997" spans="1:8" x14ac:dyDescent="0.2">
      <c r="A997" s="2" t="s">
        <v>4249</v>
      </c>
      <c r="B997" s="2" t="s">
        <v>4250</v>
      </c>
      <c r="C997" s="2" t="s">
        <v>4251</v>
      </c>
      <c r="D997" s="2" t="s">
        <v>5003</v>
      </c>
      <c r="E997" s="2" t="s">
        <v>50</v>
      </c>
      <c r="F997" s="2" t="s">
        <v>18</v>
      </c>
      <c r="G997" s="8">
        <v>75210</v>
      </c>
      <c r="H997" t="s">
        <v>4318</v>
      </c>
    </row>
    <row r="998" spans="1:8" x14ac:dyDescent="0.2">
      <c r="A998" s="2" t="s">
        <v>4253</v>
      </c>
      <c r="B998" s="2" t="s">
        <v>4254</v>
      </c>
      <c r="C998" s="2"/>
      <c r="D998" s="2" t="s">
        <v>5004</v>
      </c>
      <c r="E998" s="2" t="s">
        <v>3177</v>
      </c>
      <c r="F998" s="2" t="s">
        <v>5196</v>
      </c>
      <c r="G998" s="8">
        <v>72905</v>
      </c>
      <c r="H998" t="s">
        <v>4318</v>
      </c>
    </row>
    <row r="999" spans="1:8" x14ac:dyDescent="0.2">
      <c r="A999" s="2" t="s">
        <v>4256</v>
      </c>
      <c r="B999" s="2" t="s">
        <v>4257</v>
      </c>
      <c r="C999" s="2"/>
      <c r="D999" s="2" t="s">
        <v>5005</v>
      </c>
      <c r="E999" s="2" t="s">
        <v>76</v>
      </c>
      <c r="F999" s="2" t="s">
        <v>5197</v>
      </c>
      <c r="G999" s="8">
        <v>80920</v>
      </c>
      <c r="H999" t="s">
        <v>4317</v>
      </c>
    </row>
    <row r="1000" spans="1:8" x14ac:dyDescent="0.2">
      <c r="A1000" s="2" t="s">
        <v>4259</v>
      </c>
      <c r="B1000" s="2" t="s">
        <v>4260</v>
      </c>
      <c r="C1000" s="2" t="s">
        <v>4261</v>
      </c>
      <c r="D1000" s="2" t="s">
        <v>5006</v>
      </c>
      <c r="E1000" s="2" t="s">
        <v>144</v>
      </c>
      <c r="F1000" s="2" t="s">
        <v>18</v>
      </c>
      <c r="G1000" s="8">
        <v>90610</v>
      </c>
      <c r="H1000" t="s">
        <v>4318</v>
      </c>
    </row>
    <row r="1001" spans="1:8" x14ac:dyDescent="0.2">
      <c r="A1001" s="2" t="s">
        <v>4263</v>
      </c>
      <c r="B1001" s="2" t="s">
        <v>4264</v>
      </c>
      <c r="C1001" s="2"/>
      <c r="D1001" s="2" t="s">
        <v>5195</v>
      </c>
      <c r="E1001" s="2" t="s">
        <v>178</v>
      </c>
      <c r="F1001" s="2" t="s">
        <v>5197</v>
      </c>
      <c r="G1001" s="8" t="s">
        <v>298</v>
      </c>
      <c r="H1001" t="s">
        <v>4317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9DE38F"/>
  </sheetPr>
  <dimension ref="A1:G49"/>
  <sheetViews>
    <sheetView zoomScale="115" zoomScaleNormal="115" workbookViewId="0">
      <selection activeCell="F25" sqref="F25"/>
    </sheetView>
  </sheetViews>
  <sheetFormatPr baseColWidth="10" defaultColWidth="8.83203125" defaultRowHeight="15" x14ac:dyDescent="0.2"/>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2">
      <c r="A1" t="s">
        <v>10</v>
      </c>
      <c r="B1" t="s">
        <v>8</v>
      </c>
      <c r="C1" t="s">
        <v>9</v>
      </c>
      <c r="D1" t="s">
        <v>11</v>
      </c>
      <c r="E1" t="s">
        <v>12</v>
      </c>
      <c r="F1" t="s">
        <v>16</v>
      </c>
      <c r="G1" t="s">
        <v>15</v>
      </c>
    </row>
    <row r="2" spans="1:7" x14ac:dyDescent="0.2">
      <c r="A2" t="s">
        <v>4294</v>
      </c>
      <c r="B2" t="s">
        <v>4320</v>
      </c>
      <c r="C2" t="s">
        <v>4313</v>
      </c>
      <c r="D2" s="1">
        <v>0.2</v>
      </c>
      <c r="E2">
        <v>3.8849999999999998</v>
      </c>
      <c r="F2">
        <v>1.9424999999999999</v>
      </c>
      <c r="G2">
        <v>0.34964999999999996</v>
      </c>
    </row>
    <row r="3" spans="1:7" x14ac:dyDescent="0.2">
      <c r="A3" t="s">
        <v>4307</v>
      </c>
      <c r="B3" t="s">
        <v>4320</v>
      </c>
      <c r="C3" t="s">
        <v>4313</v>
      </c>
      <c r="D3" s="1">
        <v>0.5</v>
      </c>
      <c r="E3">
        <v>7.77</v>
      </c>
      <c r="F3">
        <v>1.5539999999999998</v>
      </c>
      <c r="G3">
        <v>0.69929999999999992</v>
      </c>
    </row>
    <row r="4" spans="1:7" x14ac:dyDescent="0.2">
      <c r="A4" t="s">
        <v>4267</v>
      </c>
      <c r="B4" t="s">
        <v>4320</v>
      </c>
      <c r="C4" t="s">
        <v>4313</v>
      </c>
      <c r="D4" s="1">
        <v>1</v>
      </c>
      <c r="E4">
        <v>12.95</v>
      </c>
      <c r="F4">
        <v>1.2949999999999999</v>
      </c>
      <c r="G4">
        <v>1.1655</v>
      </c>
    </row>
    <row r="5" spans="1:7" x14ac:dyDescent="0.2">
      <c r="A5" t="s">
        <v>4309</v>
      </c>
      <c r="B5" t="s">
        <v>4320</v>
      </c>
      <c r="C5" t="s">
        <v>4313</v>
      </c>
      <c r="D5" s="1">
        <v>2.5</v>
      </c>
      <c r="E5">
        <v>29.784999999999997</v>
      </c>
      <c r="F5">
        <v>1.1913999999999998</v>
      </c>
      <c r="G5">
        <v>2.6806499999999995</v>
      </c>
    </row>
    <row r="6" spans="1:7" x14ac:dyDescent="0.2">
      <c r="A6" t="s">
        <v>4279</v>
      </c>
      <c r="B6" t="s">
        <v>4320</v>
      </c>
      <c r="C6" t="s">
        <v>4315</v>
      </c>
      <c r="D6" s="1">
        <v>0.2</v>
      </c>
      <c r="E6">
        <v>3.375</v>
      </c>
      <c r="F6">
        <v>1.6875</v>
      </c>
      <c r="G6">
        <v>0.30374999999999996</v>
      </c>
    </row>
    <row r="7" spans="1:7" x14ac:dyDescent="0.2">
      <c r="A7" t="s">
        <v>4284</v>
      </c>
      <c r="B7" t="s">
        <v>4320</v>
      </c>
      <c r="C7" t="s">
        <v>4315</v>
      </c>
      <c r="D7" s="1">
        <v>0.5</v>
      </c>
      <c r="E7">
        <v>6.75</v>
      </c>
      <c r="F7">
        <v>1.35</v>
      </c>
      <c r="G7">
        <v>0.60749999999999993</v>
      </c>
    </row>
    <row r="8" spans="1:7" x14ac:dyDescent="0.2">
      <c r="A8" t="s">
        <v>4282</v>
      </c>
      <c r="B8" t="s">
        <v>4320</v>
      </c>
      <c r="C8" t="s">
        <v>4315</v>
      </c>
      <c r="D8" s="1">
        <v>1</v>
      </c>
      <c r="E8">
        <v>11.25</v>
      </c>
      <c r="F8">
        <v>1.125</v>
      </c>
      <c r="G8">
        <v>1.0125</v>
      </c>
    </row>
    <row r="9" spans="1:7" x14ac:dyDescent="0.2">
      <c r="A9" t="s">
        <v>4302</v>
      </c>
      <c r="B9" t="s">
        <v>4320</v>
      </c>
      <c r="C9" t="s">
        <v>4315</v>
      </c>
      <c r="D9" s="1">
        <v>2.5</v>
      </c>
      <c r="E9">
        <v>25.874999999999996</v>
      </c>
      <c r="F9">
        <v>1.0349999999999999</v>
      </c>
      <c r="G9">
        <v>2.3287499999999994</v>
      </c>
    </row>
    <row r="10" spans="1:7" x14ac:dyDescent="0.2">
      <c r="A10" t="s">
        <v>4281</v>
      </c>
      <c r="B10" t="s">
        <v>4320</v>
      </c>
      <c r="C10" t="s">
        <v>4314</v>
      </c>
      <c r="D10" s="1">
        <v>0.2</v>
      </c>
      <c r="E10">
        <v>2.9849999999999999</v>
      </c>
      <c r="F10">
        <v>1.4924999999999999</v>
      </c>
      <c r="G10">
        <v>0.26865</v>
      </c>
    </row>
    <row r="11" spans="1:7" x14ac:dyDescent="0.2">
      <c r="A11" t="s">
        <v>4285</v>
      </c>
      <c r="B11" t="s">
        <v>4320</v>
      </c>
      <c r="C11" t="s">
        <v>4314</v>
      </c>
      <c r="D11" s="1">
        <v>0.5</v>
      </c>
      <c r="E11">
        <v>5.97</v>
      </c>
      <c r="F11">
        <v>1.194</v>
      </c>
      <c r="G11">
        <v>0.5373</v>
      </c>
    </row>
    <row r="12" spans="1:7" x14ac:dyDescent="0.2">
      <c r="A12" t="s">
        <v>4274</v>
      </c>
      <c r="B12" t="s">
        <v>4320</v>
      </c>
      <c r="C12" t="s">
        <v>4314</v>
      </c>
      <c r="D12" s="1">
        <v>1</v>
      </c>
      <c r="E12">
        <v>9.9499999999999993</v>
      </c>
      <c r="F12">
        <v>0.99499999999999988</v>
      </c>
      <c r="G12">
        <v>0.89549999999999985</v>
      </c>
    </row>
    <row r="13" spans="1:7" x14ac:dyDescent="0.2">
      <c r="A13" t="s">
        <v>4295</v>
      </c>
      <c r="B13" t="s">
        <v>4320</v>
      </c>
      <c r="C13" t="s">
        <v>4314</v>
      </c>
      <c r="D13" s="1">
        <v>2.5</v>
      </c>
      <c r="E13">
        <v>22.884999999999998</v>
      </c>
      <c r="F13">
        <v>0.91539999999999988</v>
      </c>
      <c r="G13">
        <v>2.0596499999999995</v>
      </c>
    </row>
    <row r="14" spans="1:7" x14ac:dyDescent="0.2">
      <c r="A14" t="s">
        <v>4305</v>
      </c>
      <c r="B14" t="s">
        <v>4319</v>
      </c>
      <c r="C14" t="s">
        <v>4313</v>
      </c>
      <c r="D14" s="1">
        <v>0.2</v>
      </c>
      <c r="E14">
        <v>3.5849999999999995</v>
      </c>
      <c r="F14">
        <v>1.7924999999999998</v>
      </c>
      <c r="G14">
        <v>0.21509999999999996</v>
      </c>
    </row>
    <row r="15" spans="1:7" x14ac:dyDescent="0.2">
      <c r="A15" t="s">
        <v>4300</v>
      </c>
      <c r="B15" t="s">
        <v>4319</v>
      </c>
      <c r="C15" t="s">
        <v>4313</v>
      </c>
      <c r="D15" s="1">
        <v>0.5</v>
      </c>
      <c r="E15">
        <v>7.169999999999999</v>
      </c>
      <c r="F15">
        <v>1.4339999999999997</v>
      </c>
      <c r="G15">
        <v>0.43019999999999992</v>
      </c>
    </row>
    <row r="16" spans="1:7" x14ac:dyDescent="0.2">
      <c r="A16" t="s">
        <v>4306</v>
      </c>
      <c r="B16" t="s">
        <v>4319</v>
      </c>
      <c r="C16" t="s">
        <v>4313</v>
      </c>
      <c r="D16" s="1">
        <v>1</v>
      </c>
      <c r="E16">
        <v>11.95</v>
      </c>
      <c r="F16">
        <v>1.1949999999999998</v>
      </c>
      <c r="G16">
        <v>0.71699999999999997</v>
      </c>
    </row>
    <row r="17" spans="1:7" x14ac:dyDescent="0.2">
      <c r="A17" t="s">
        <v>4269</v>
      </c>
      <c r="B17" t="s">
        <v>4319</v>
      </c>
      <c r="C17" t="s">
        <v>4313</v>
      </c>
      <c r="D17" s="1">
        <v>2.5</v>
      </c>
      <c r="E17">
        <v>27.484999999999996</v>
      </c>
      <c r="F17">
        <v>1.0993999999999999</v>
      </c>
      <c r="G17">
        <v>1.6490999999999998</v>
      </c>
    </row>
    <row r="18" spans="1:7" x14ac:dyDescent="0.2">
      <c r="A18" t="s">
        <v>4301</v>
      </c>
      <c r="B18" t="s">
        <v>4319</v>
      </c>
      <c r="C18" t="s">
        <v>4315</v>
      </c>
      <c r="D18" s="1">
        <v>0.2</v>
      </c>
      <c r="E18">
        <v>2.9849999999999999</v>
      </c>
      <c r="F18">
        <v>1.4924999999999999</v>
      </c>
      <c r="G18">
        <v>0.17909999999999998</v>
      </c>
    </row>
    <row r="19" spans="1:7" x14ac:dyDescent="0.2">
      <c r="A19" t="s">
        <v>4273</v>
      </c>
      <c r="B19" t="s">
        <v>4319</v>
      </c>
      <c r="C19" t="s">
        <v>4315</v>
      </c>
      <c r="D19" s="1">
        <v>0.5</v>
      </c>
      <c r="E19">
        <v>5.97</v>
      </c>
      <c r="F19">
        <v>1.194</v>
      </c>
      <c r="G19">
        <v>0.35819999999999996</v>
      </c>
    </row>
    <row r="20" spans="1:7" x14ac:dyDescent="0.2">
      <c r="A20" t="s">
        <v>4265</v>
      </c>
      <c r="B20" t="s">
        <v>4319</v>
      </c>
      <c r="C20" t="s">
        <v>4315</v>
      </c>
      <c r="D20" s="1">
        <v>1</v>
      </c>
      <c r="E20">
        <v>9.9499999999999993</v>
      </c>
      <c r="F20">
        <v>0.99499999999999988</v>
      </c>
      <c r="G20">
        <v>0.59699999999999998</v>
      </c>
    </row>
    <row r="21" spans="1:7" x14ac:dyDescent="0.2">
      <c r="A21" t="s">
        <v>4278</v>
      </c>
      <c r="B21" t="s">
        <v>4319</v>
      </c>
      <c r="C21" t="s">
        <v>4315</v>
      </c>
      <c r="D21" s="1">
        <v>2.5</v>
      </c>
      <c r="E21">
        <v>22.884999999999998</v>
      </c>
      <c r="F21">
        <v>0.91539999999999988</v>
      </c>
      <c r="G21">
        <v>1.3730999999999998</v>
      </c>
    </row>
    <row r="22" spans="1:7" x14ac:dyDescent="0.2">
      <c r="A22" t="s">
        <v>4290</v>
      </c>
      <c r="B22" t="s">
        <v>4319</v>
      </c>
      <c r="C22" t="s">
        <v>4314</v>
      </c>
      <c r="D22" s="1">
        <v>0.2</v>
      </c>
      <c r="E22">
        <v>2.6849999999999996</v>
      </c>
      <c r="F22">
        <v>1.3424999999999998</v>
      </c>
      <c r="G22">
        <v>0.16109999999999997</v>
      </c>
    </row>
    <row r="23" spans="1:7" x14ac:dyDescent="0.2">
      <c r="A23" t="s">
        <v>4299</v>
      </c>
      <c r="B23" t="s">
        <v>4319</v>
      </c>
      <c r="C23" t="s">
        <v>4314</v>
      </c>
      <c r="D23" s="1">
        <v>0.5</v>
      </c>
      <c r="E23">
        <v>5.3699999999999992</v>
      </c>
      <c r="F23">
        <v>1.0739999999999998</v>
      </c>
      <c r="G23">
        <v>0.32219999999999993</v>
      </c>
    </row>
    <row r="24" spans="1:7" x14ac:dyDescent="0.2">
      <c r="A24" t="s">
        <v>4304</v>
      </c>
      <c r="B24" t="s">
        <v>4319</v>
      </c>
      <c r="C24" t="s">
        <v>4314</v>
      </c>
      <c r="D24" s="1">
        <v>1</v>
      </c>
      <c r="E24">
        <v>8.9499999999999993</v>
      </c>
      <c r="F24">
        <v>0.89499999999999991</v>
      </c>
      <c r="G24">
        <v>0.53699999999999992</v>
      </c>
    </row>
    <row r="25" spans="1:7" x14ac:dyDescent="0.2">
      <c r="A25" t="s">
        <v>4276</v>
      </c>
      <c r="B25" t="s">
        <v>4319</v>
      </c>
      <c r="C25" t="s">
        <v>4314</v>
      </c>
      <c r="D25" s="1">
        <v>2.5</v>
      </c>
      <c r="E25">
        <v>20.584999999999997</v>
      </c>
      <c r="F25">
        <v>0.82339999999999991</v>
      </c>
      <c r="G25">
        <v>1.2350999999999999</v>
      </c>
    </row>
    <row r="26" spans="1:7" x14ac:dyDescent="0.2">
      <c r="A26" t="s">
        <v>4272</v>
      </c>
      <c r="B26" t="s">
        <v>4322</v>
      </c>
      <c r="C26" t="s">
        <v>4313</v>
      </c>
      <c r="D26" s="1">
        <v>0.2</v>
      </c>
      <c r="E26">
        <v>4.7549999999999999</v>
      </c>
      <c r="F26">
        <v>2.3774999999999999</v>
      </c>
      <c r="G26">
        <v>0.61814999999999998</v>
      </c>
    </row>
    <row r="27" spans="1:7" x14ac:dyDescent="0.2">
      <c r="A27" t="s">
        <v>4288</v>
      </c>
      <c r="B27" t="s">
        <v>4322</v>
      </c>
      <c r="C27" t="s">
        <v>4313</v>
      </c>
      <c r="D27" s="1">
        <v>0.5</v>
      </c>
      <c r="E27">
        <v>9.51</v>
      </c>
      <c r="F27">
        <v>1.9019999999999999</v>
      </c>
      <c r="G27">
        <v>1.2363</v>
      </c>
    </row>
    <row r="28" spans="1:7" x14ac:dyDescent="0.2">
      <c r="A28" t="s">
        <v>4297</v>
      </c>
      <c r="B28" t="s">
        <v>4322</v>
      </c>
      <c r="C28" t="s">
        <v>4313</v>
      </c>
      <c r="D28" s="1">
        <v>1</v>
      </c>
      <c r="E28">
        <v>15.85</v>
      </c>
      <c r="F28">
        <v>1.585</v>
      </c>
      <c r="G28">
        <v>2.0605000000000002</v>
      </c>
    </row>
    <row r="29" spans="1:7" x14ac:dyDescent="0.2">
      <c r="A29" t="s">
        <v>4291</v>
      </c>
      <c r="B29" t="s">
        <v>4322</v>
      </c>
      <c r="C29" t="s">
        <v>4313</v>
      </c>
      <c r="D29" s="1">
        <v>2.5</v>
      </c>
      <c r="E29">
        <v>36.454999999999998</v>
      </c>
      <c r="F29">
        <v>1.4581999999999999</v>
      </c>
      <c r="G29">
        <v>4.7391499999999995</v>
      </c>
    </row>
    <row r="30" spans="1:7" x14ac:dyDescent="0.2">
      <c r="A30" t="s">
        <v>4286</v>
      </c>
      <c r="B30" t="s">
        <v>4322</v>
      </c>
      <c r="C30" t="s">
        <v>4315</v>
      </c>
      <c r="D30" s="1">
        <v>0.2</v>
      </c>
      <c r="E30">
        <v>4.3650000000000002</v>
      </c>
      <c r="F30">
        <v>2.1825000000000001</v>
      </c>
      <c r="G30">
        <v>0.56745000000000001</v>
      </c>
    </row>
    <row r="31" spans="1:7" x14ac:dyDescent="0.2">
      <c r="A31" t="s">
        <v>4287</v>
      </c>
      <c r="B31" t="s">
        <v>4322</v>
      </c>
      <c r="C31" t="s">
        <v>4315</v>
      </c>
      <c r="D31" s="1">
        <v>0.5</v>
      </c>
      <c r="E31">
        <v>8.73</v>
      </c>
      <c r="F31">
        <v>1.746</v>
      </c>
      <c r="G31">
        <v>1.1349</v>
      </c>
    </row>
    <row r="32" spans="1:7" x14ac:dyDescent="0.2">
      <c r="A32" t="s">
        <v>4289</v>
      </c>
      <c r="B32" t="s">
        <v>4322</v>
      </c>
      <c r="C32" t="s">
        <v>4315</v>
      </c>
      <c r="D32" s="1">
        <v>1</v>
      </c>
      <c r="E32">
        <v>14.55</v>
      </c>
      <c r="F32">
        <v>1.4550000000000001</v>
      </c>
      <c r="G32">
        <v>1.8915000000000002</v>
      </c>
    </row>
    <row r="33" spans="1:7" x14ac:dyDescent="0.2">
      <c r="A33" t="s">
        <v>4308</v>
      </c>
      <c r="B33" t="s">
        <v>4322</v>
      </c>
      <c r="C33" t="s">
        <v>4315</v>
      </c>
      <c r="D33" s="1">
        <v>2.5</v>
      </c>
      <c r="E33">
        <v>33.464999999999996</v>
      </c>
      <c r="F33">
        <v>1.3385999999999998</v>
      </c>
      <c r="G33">
        <v>4.3504499999999995</v>
      </c>
    </row>
    <row r="34" spans="1:7" x14ac:dyDescent="0.2">
      <c r="A34" t="s">
        <v>4277</v>
      </c>
      <c r="B34" t="s">
        <v>4322</v>
      </c>
      <c r="C34" t="s">
        <v>4314</v>
      </c>
      <c r="D34" s="1">
        <v>0.2</v>
      </c>
      <c r="E34">
        <v>3.8849999999999998</v>
      </c>
      <c r="F34">
        <v>1.9424999999999999</v>
      </c>
      <c r="G34">
        <v>0.50505</v>
      </c>
    </row>
    <row r="35" spans="1:7" x14ac:dyDescent="0.2">
      <c r="A35" t="s">
        <v>4296</v>
      </c>
      <c r="B35" t="s">
        <v>4322</v>
      </c>
      <c r="C35" t="s">
        <v>4314</v>
      </c>
      <c r="D35" s="1">
        <v>0.5</v>
      </c>
      <c r="E35">
        <v>7.77</v>
      </c>
      <c r="F35">
        <v>1.5539999999999998</v>
      </c>
      <c r="G35">
        <v>1.0101</v>
      </c>
    </row>
    <row r="36" spans="1:7" x14ac:dyDescent="0.2">
      <c r="A36" t="s">
        <v>4270</v>
      </c>
      <c r="B36" t="s">
        <v>4322</v>
      </c>
      <c r="C36" t="s">
        <v>4314</v>
      </c>
      <c r="D36" s="1">
        <v>1</v>
      </c>
      <c r="E36">
        <v>12.95</v>
      </c>
      <c r="F36">
        <v>1.2949999999999999</v>
      </c>
      <c r="G36">
        <v>1.6835</v>
      </c>
    </row>
    <row r="37" spans="1:7" x14ac:dyDescent="0.2">
      <c r="A37" t="s">
        <v>4292</v>
      </c>
      <c r="B37" t="s">
        <v>4322</v>
      </c>
      <c r="C37" t="s">
        <v>4314</v>
      </c>
      <c r="D37" s="1">
        <v>2.5</v>
      </c>
      <c r="E37">
        <v>29.784999999999997</v>
      </c>
      <c r="F37">
        <v>1.1913999999999998</v>
      </c>
      <c r="G37">
        <v>3.8720499999999998</v>
      </c>
    </row>
    <row r="38" spans="1:7" x14ac:dyDescent="0.2">
      <c r="A38" t="s">
        <v>4311</v>
      </c>
      <c r="B38" t="s">
        <v>4321</v>
      </c>
      <c r="C38" t="s">
        <v>4313</v>
      </c>
      <c r="D38" s="1">
        <v>0.2</v>
      </c>
      <c r="E38">
        <v>4.4550000000000001</v>
      </c>
      <c r="F38">
        <v>2.2275</v>
      </c>
      <c r="G38">
        <v>0.49004999999999999</v>
      </c>
    </row>
    <row r="39" spans="1:7" x14ac:dyDescent="0.2">
      <c r="A39" t="s">
        <v>4303</v>
      </c>
      <c r="B39" t="s">
        <v>4321</v>
      </c>
      <c r="C39" t="s">
        <v>4313</v>
      </c>
      <c r="D39" s="1">
        <v>0.5</v>
      </c>
      <c r="E39">
        <v>8.91</v>
      </c>
      <c r="F39">
        <v>1.782</v>
      </c>
      <c r="G39">
        <v>0.98009999999999997</v>
      </c>
    </row>
    <row r="40" spans="1:7" x14ac:dyDescent="0.2">
      <c r="A40" t="s">
        <v>4298</v>
      </c>
      <c r="B40" t="s">
        <v>4321</v>
      </c>
      <c r="C40" t="s">
        <v>4313</v>
      </c>
      <c r="D40" s="1">
        <v>1</v>
      </c>
      <c r="E40">
        <v>14.85</v>
      </c>
      <c r="F40">
        <v>1.4849999999999999</v>
      </c>
      <c r="G40">
        <v>1.6335</v>
      </c>
    </row>
    <row r="41" spans="1:7" x14ac:dyDescent="0.2">
      <c r="A41" t="s">
        <v>4275</v>
      </c>
      <c r="B41" t="s">
        <v>4321</v>
      </c>
      <c r="C41" t="s">
        <v>4313</v>
      </c>
      <c r="D41" s="1">
        <v>2.5</v>
      </c>
      <c r="E41">
        <v>34.154999999999994</v>
      </c>
      <c r="F41">
        <v>1.3661999999999999</v>
      </c>
      <c r="G41">
        <v>3.7570499999999996</v>
      </c>
    </row>
    <row r="42" spans="1:7" x14ac:dyDescent="0.2">
      <c r="A42" t="s">
        <v>4283</v>
      </c>
      <c r="B42" t="s">
        <v>4321</v>
      </c>
      <c r="C42" t="s">
        <v>4315</v>
      </c>
      <c r="D42" s="1">
        <v>0.2</v>
      </c>
      <c r="E42">
        <v>4.125</v>
      </c>
      <c r="F42">
        <v>2.0625</v>
      </c>
      <c r="G42">
        <v>0.45374999999999999</v>
      </c>
    </row>
    <row r="43" spans="1:7" x14ac:dyDescent="0.2">
      <c r="A43" t="s">
        <v>4266</v>
      </c>
      <c r="B43" t="s">
        <v>4321</v>
      </c>
      <c r="C43" t="s">
        <v>4315</v>
      </c>
      <c r="D43" s="1">
        <v>0.5</v>
      </c>
      <c r="E43">
        <v>8.25</v>
      </c>
      <c r="F43">
        <v>1.65</v>
      </c>
      <c r="G43">
        <v>0.90749999999999997</v>
      </c>
    </row>
    <row r="44" spans="1:7" x14ac:dyDescent="0.2">
      <c r="A44" t="s">
        <v>4268</v>
      </c>
      <c r="B44" t="s">
        <v>4321</v>
      </c>
      <c r="C44" t="s">
        <v>4315</v>
      </c>
      <c r="D44" s="1">
        <v>1</v>
      </c>
      <c r="E44">
        <v>13.75</v>
      </c>
      <c r="F44">
        <v>1.375</v>
      </c>
      <c r="G44">
        <v>1.5125</v>
      </c>
    </row>
    <row r="45" spans="1:7" x14ac:dyDescent="0.2">
      <c r="A45" t="s">
        <v>4293</v>
      </c>
      <c r="B45" t="s">
        <v>4321</v>
      </c>
      <c r="C45" t="s">
        <v>4315</v>
      </c>
      <c r="D45" s="1">
        <v>2.5</v>
      </c>
      <c r="E45">
        <v>31.624999999999996</v>
      </c>
      <c r="F45">
        <v>1.2649999999999999</v>
      </c>
      <c r="G45">
        <v>3.4787499999999998</v>
      </c>
    </row>
    <row r="46" spans="1:7" x14ac:dyDescent="0.2">
      <c r="A46" t="s">
        <v>4280</v>
      </c>
      <c r="B46" t="s">
        <v>4321</v>
      </c>
      <c r="C46" t="s">
        <v>4314</v>
      </c>
      <c r="D46" s="1">
        <v>0.2</v>
      </c>
      <c r="E46">
        <v>3.645</v>
      </c>
      <c r="F46">
        <v>1.8225</v>
      </c>
      <c r="G46">
        <v>0.40095000000000003</v>
      </c>
    </row>
    <row r="47" spans="1:7" x14ac:dyDescent="0.2">
      <c r="A47" t="s">
        <v>4271</v>
      </c>
      <c r="B47" t="s">
        <v>4321</v>
      </c>
      <c r="C47" t="s">
        <v>4314</v>
      </c>
      <c r="D47" s="1">
        <v>0.5</v>
      </c>
      <c r="E47">
        <v>7.29</v>
      </c>
      <c r="F47">
        <v>1.458</v>
      </c>
      <c r="G47">
        <v>0.80190000000000006</v>
      </c>
    </row>
    <row r="48" spans="1:7" x14ac:dyDescent="0.2">
      <c r="A48" t="s">
        <v>4310</v>
      </c>
      <c r="B48" t="s">
        <v>4321</v>
      </c>
      <c r="C48" t="s">
        <v>4314</v>
      </c>
      <c r="D48" s="1">
        <v>1</v>
      </c>
      <c r="E48">
        <v>12.15</v>
      </c>
      <c r="F48">
        <v>1.2150000000000001</v>
      </c>
      <c r="G48">
        <v>1.3365</v>
      </c>
    </row>
    <row r="49" spans="1:7" x14ac:dyDescent="0.2">
      <c r="A49" t="s">
        <v>4312</v>
      </c>
      <c r="B49" t="s">
        <v>4321</v>
      </c>
      <c r="C49" t="s">
        <v>4314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Sales Dashboard</vt:lpstr>
      <vt:lpstr>pvt_tables</vt:lpstr>
      <vt:lpstr>Order Data</vt:lpstr>
      <vt:lpstr>Customer Data</vt:lpstr>
      <vt:lpstr>Product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2024-08-04T12:31:33Z</dcterms:modified>
  <cp:category/>
  <cp:contentStatus/>
</cp:coreProperties>
</file>