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gavinhines/Downloads/"/>
    </mc:Choice>
  </mc:AlternateContent>
  <xr:revisionPtr revIDLastSave="0" documentId="13_ncr:1_{37906121-5F06-1442-9EAC-4506C894AAB5}" xr6:coauthVersionLast="47" xr6:coauthVersionMax="47" xr10:uidLastSave="{00000000-0000-0000-0000-000000000000}"/>
  <bookViews>
    <workbookView xWindow="0" yWindow="760" windowWidth="29400" windowHeight="17320" firstSheet="3" activeTab="3" xr2:uid="{6F561816-4676-4281-B8D9-83081A5BA8FB}"/>
  </bookViews>
  <sheets>
    <sheet name="Cover" sheetId="6" r:id="rId1"/>
    <sheet name="Valentine's Day Data (Capstone)" sheetId="1" r:id="rId2"/>
    <sheet name="Scenario Summary (Capstone)" sheetId="3" r:id="rId3"/>
    <sheet name="Answer Report (Capstone)" sheetId="5" r:id="rId4"/>
    <sheet name="Question Answers (Capstone)" sheetId="2" r:id="rId5"/>
    <sheet name="Answer Report (Flagler Data)" sheetId="10" r:id="rId6"/>
    <sheet name="Scenario Summary (Flagler Data)" sheetId="12" r:id="rId7"/>
    <sheet name="Flagler Data" sheetId="8" r:id="rId8"/>
  </sheets>
  <definedNames>
    <definedName name="Advertising">'Valentine''s Day Data (Capstone)'!$B$23</definedName>
    <definedName name="Attendees_Using_Valet">'Valentine''s Day Data (Capstone)'!$B$5</definedName>
    <definedName name="Balance">'Valentine''s Day Data (Capstone)'!$C$34</definedName>
    <definedName name="Ballroom_rental">'Valentine''s Day Data (Capstone)'!$B$24</definedName>
    <definedName name="Ballroom_Rental_Fee">'Flagler Data'!$B$21</definedName>
    <definedName name="Caterer_s_Meal_Cost_per_Person">'Valentine''s Day Data (Capstone)'!$B$8</definedName>
    <definedName name="Chairs_Table_Setup">'Valentine''s Day Data (Capstone)'!$B$25</definedName>
    <definedName name="Cleanup_Costs">'Valentine''s Day Data (Capstone)'!$B$29</definedName>
    <definedName name="Contingency">'Valentine''s Day Data (Capstone)'!$B$31</definedName>
    <definedName name="Cost_per_Chair_Setup">'Valentine''s Day Data (Capstone)'!$B$6</definedName>
    <definedName name="Decorations">'Valentine''s Day Data (Capstone)'!$B$27</definedName>
    <definedName name="DJ_Cost">'Valentine''s Day Data (Capstone)'!$B$28</definedName>
    <definedName name="Expenses">'Valentine''s Day Data (Capstone)'!$G$4</definedName>
    <definedName name="Maxium_Attendees">'Valentine''s Day Data (Capstone)'!$B$12</definedName>
    <definedName name="Maxium_Parking_Stalls">'Valentine''s Day Data (Capstone)'!$B$13</definedName>
    <definedName name="Maxium_Ticket_Price">'Valentine''s Day Data (Capstone)'!$B$15</definedName>
    <definedName name="Meal_Cost">'Valentine''s Day Data (Capstone)'!$B$30</definedName>
    <definedName name="Minimum_Ticket_Price">'Valentine''s Day Data (Capstone)'!$B$14</definedName>
    <definedName name="No._of_Attendees">'Valentine''s Day Data (Capstone)'!$B$4</definedName>
    <definedName name="solver_adj" localSheetId="7" hidden="1">'Flagler Data'!$B$4,'Flagler Data'!$B$6</definedName>
    <definedName name="solver_adj" localSheetId="1" hidden="1">'Valentine''s Day Data (Capstone)'!$B$4,'Valentine''s Day Data (Capstone)'!$B$9</definedName>
    <definedName name="solver_cvg" localSheetId="7" hidden="1">0.0001</definedName>
    <definedName name="solver_cvg" localSheetId="1" hidden="1">0.0001</definedName>
    <definedName name="solver_drv" localSheetId="7" hidden="1">1</definedName>
    <definedName name="solver_drv" localSheetId="1" hidden="1">1</definedName>
    <definedName name="solver_eng" localSheetId="7" hidden="1">1</definedName>
    <definedName name="solver_eng" localSheetId="1" hidden="1">1</definedName>
    <definedName name="solver_est" localSheetId="1" hidden="1">1</definedName>
    <definedName name="solver_itr" localSheetId="7" hidden="1">2147483647</definedName>
    <definedName name="solver_itr" localSheetId="1" hidden="1">2147483647</definedName>
    <definedName name="solver_lhs1" localSheetId="7" hidden="1">'Flagler Data'!$B$4</definedName>
    <definedName name="solver_lhs1" localSheetId="1" hidden="1">'Valentine''s Day Data (Capstone)'!$B$4</definedName>
    <definedName name="solver_lhs2" localSheetId="7" hidden="1">'Flagler Data'!$B$4</definedName>
    <definedName name="solver_lhs2" localSheetId="1" hidden="1">'Valentine''s Day Data (Capstone)'!$B$4</definedName>
    <definedName name="solver_lhs3" localSheetId="7" hidden="1">'Flagler Data'!$B$6</definedName>
    <definedName name="solver_lhs3" localSheetId="1" hidden="1">'Valentine''s Day Data (Capstone)'!$B$9</definedName>
    <definedName name="solver_lhs4" localSheetId="7" hidden="1">'Flagler Data'!$B$6</definedName>
    <definedName name="solver_lhs4" localSheetId="1" hidden="1">'Valentine''s Day Data (Capstone)'!$B$9</definedName>
    <definedName name="solver_lhs5" localSheetId="1" hidden="1">'Valentine''s Day Data (Capstone)'!$B$26</definedName>
    <definedName name="solver_lin" localSheetId="7" hidden="1">2</definedName>
    <definedName name="solver_mip" localSheetId="7" hidden="1">2147483647</definedName>
    <definedName name="solver_mip" localSheetId="1" hidden="1">2147483647</definedName>
    <definedName name="solver_mni" localSheetId="7" hidden="1">30</definedName>
    <definedName name="solver_mni" localSheetId="1" hidden="1">30</definedName>
    <definedName name="solver_mrt" localSheetId="7" hidden="1">0.075</definedName>
    <definedName name="solver_mrt" localSheetId="1" hidden="1">0.075</definedName>
    <definedName name="solver_msl" localSheetId="7" hidden="1">2</definedName>
    <definedName name="solver_msl" localSheetId="1" hidden="1">2</definedName>
    <definedName name="solver_neg" localSheetId="7" hidden="1">1</definedName>
    <definedName name="solver_neg" localSheetId="1" hidden="1">1</definedName>
    <definedName name="solver_nod" localSheetId="7" hidden="1">2147483647</definedName>
    <definedName name="solver_nod" localSheetId="1" hidden="1">2147483647</definedName>
    <definedName name="solver_num" localSheetId="7" hidden="1">4</definedName>
    <definedName name="solver_num" localSheetId="1" hidden="1">5</definedName>
    <definedName name="solver_nwt" localSheetId="1" hidden="1">1</definedName>
    <definedName name="solver_opt" localSheetId="7" hidden="1">'Flagler Data'!$C$28</definedName>
    <definedName name="solver_opt" localSheetId="1" hidden="1">'Valentine''s Day Data (Capstone)'!$C$34</definedName>
    <definedName name="solver_pre" localSheetId="7" hidden="1">0.000001</definedName>
    <definedName name="solver_pre" localSheetId="1" hidden="1">0.000001</definedName>
    <definedName name="solver_rbv" localSheetId="7" hidden="1">1</definedName>
    <definedName name="solver_rbv" localSheetId="1" hidden="1">1</definedName>
    <definedName name="solver_rel1" localSheetId="7" hidden="1">1</definedName>
    <definedName name="solver_rel1" localSheetId="1" hidden="1">1</definedName>
    <definedName name="solver_rel2" localSheetId="7" hidden="1">4</definedName>
    <definedName name="solver_rel2" localSheetId="1" hidden="1">4</definedName>
    <definedName name="solver_rel3" localSheetId="7" hidden="1">1</definedName>
    <definedName name="solver_rel3" localSheetId="1" hidden="1">1</definedName>
    <definedName name="solver_rel4" localSheetId="7" hidden="1">3</definedName>
    <definedName name="solver_rel4" localSheetId="1" hidden="1">3</definedName>
    <definedName name="solver_rel5" localSheetId="1" hidden="1">1</definedName>
    <definedName name="solver_rhs1" localSheetId="7" hidden="1">'Flagler Data'!$B$9</definedName>
    <definedName name="solver_rhs1" localSheetId="1" hidden="1">Maxium_Attendees</definedName>
    <definedName name="solver_rhs2" localSheetId="7" hidden="1">"integer"</definedName>
    <definedName name="solver_rhs2" localSheetId="1" hidden="1">"integer"</definedName>
    <definedName name="solver_rhs3" localSheetId="7" hidden="1">'Flagler Data'!$B$11</definedName>
    <definedName name="solver_rhs3" localSheetId="1" hidden="1">Maxium_Ticket_Price</definedName>
    <definedName name="solver_rhs4" localSheetId="7" hidden="1">'Flagler Data'!$B$10</definedName>
    <definedName name="solver_rhs4" localSheetId="1" hidden="1">Minimum_Ticket_Price</definedName>
    <definedName name="solver_rhs5" localSheetId="1" hidden="1">'Valentine''s Day Data (Capstone)'!$B$13*'Valentine''s Day Data (Capstone)'!$B$7</definedName>
    <definedName name="solver_rlx" localSheetId="7" hidden="1">2</definedName>
    <definedName name="solver_rlx" localSheetId="1" hidden="1">2</definedName>
    <definedName name="solver_rsd" localSheetId="7" hidden="1">0</definedName>
    <definedName name="solver_rsd" localSheetId="1" hidden="1">0</definedName>
    <definedName name="solver_scl" localSheetId="7" hidden="1">1</definedName>
    <definedName name="solver_scl" localSheetId="1" hidden="1">1</definedName>
    <definedName name="solver_sho" localSheetId="7" hidden="1">2</definedName>
    <definedName name="solver_sho" localSheetId="1" hidden="1">2</definedName>
    <definedName name="solver_ssz" localSheetId="7" hidden="1">100</definedName>
    <definedName name="solver_ssz" localSheetId="1" hidden="1">100</definedName>
    <definedName name="solver_tim" localSheetId="7" hidden="1">2147483647</definedName>
    <definedName name="solver_tim" localSheetId="1" hidden="1">2147483647</definedName>
    <definedName name="solver_tol" localSheetId="7" hidden="1">0.01</definedName>
    <definedName name="solver_tol" localSheetId="1" hidden="1">0.01</definedName>
    <definedName name="solver_typ" localSheetId="7" hidden="1">1</definedName>
    <definedName name="solver_typ" localSheetId="1" hidden="1">1</definedName>
    <definedName name="solver_val" localSheetId="7" hidden="1">0</definedName>
    <definedName name="solver_val" localSheetId="1" hidden="1">0</definedName>
    <definedName name="solver_ver" localSheetId="7" hidden="1">2</definedName>
    <definedName name="solver_ver" localSheetId="1" hidden="1">3</definedName>
    <definedName name="Student_Club_Contributions">'Valentine''s Day Data (Capstone)'!$B$18</definedName>
    <definedName name="Ticket_Price">'Valentine''s Day Data (Capstone)'!$B$9</definedName>
    <definedName name="Ticket_Price_per_Person">'Valentine''s Day Data (Capstone)'!$B$9</definedName>
    <definedName name="Ticket_Revenue">'Valentine''s Day Data (Capstone)'!$B$19</definedName>
    <definedName name="Total_Balance">'Valentine''s Day Data (Capstone)'!$H$4</definedName>
    <definedName name="Total_Cost">'Flagler Data'!$C$26</definedName>
    <definedName name="Total_Expenses">'Valentine''s Day Data (Capstone)'!$C$32</definedName>
    <definedName name="Total_Income">'Valentine''s Day Data (Capstone)'!$C$20</definedName>
    <definedName name="Total_Income2">'Flagler Data'!$C$17</definedName>
    <definedName name="Total_Profit">'Flagler Data'!$C$28</definedName>
    <definedName name="Total_Revenue">'Valentine''s Day Data (Capstone)'!$F$4</definedName>
    <definedName name="Valet_Parking">'Valentine''s Day Data (Capstone)'!$B$26</definedName>
    <definedName name="Valet_Parking_Per_Car">'Valentine''s Day Data (Capstone)'!$B$7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8" l="1" a="1"/>
  <c r="XFD1048550" i="8" s="1"/>
  <c r="XFD1048551" i="8" a="1"/>
  <c r="XFD1048551" i="8" s="1"/>
  <c r="XFD1048552" i="8" a="1"/>
  <c r="XFD1048552" i="8" s="1"/>
  <c r="XFD1048553" i="8" a="1"/>
  <c r="XFD1048553" i="8" s="1"/>
  <c r="XFD1048554" i="8" a="1"/>
  <c r="XFD1048554" i="8" s="1"/>
  <c r="XFD1048555" i="8" a="1"/>
  <c r="XFD1048555" i="8"/>
  <c r="XFD1048556" i="8" a="1"/>
  <c r="XFD1048556" i="8" s="1"/>
  <c r="XFD1048557" i="8" a="1"/>
  <c r="XFD1048557" i="8" s="1"/>
  <c r="XFD1048558" i="8" a="1"/>
  <c r="XFD1048558" i="8" s="1"/>
  <c r="XFD1048559" i="8" a="1"/>
  <c r="XFD1048559" i="8" s="1"/>
  <c r="XFD1048560" i="8" a="1"/>
  <c r="XFD1048560" i="8" s="1"/>
  <c r="XFD1048561" i="8" a="1"/>
  <c r="XFD1048561" i="8" s="1"/>
  <c r="XFD1048562" i="8" a="1"/>
  <c r="XFD1048562" i="8" s="1"/>
  <c r="XFD1048563" i="8" a="1"/>
  <c r="XFD1048563" i="8"/>
  <c r="XFD1048564" i="8" a="1"/>
  <c r="XFD1048564" i="8"/>
  <c r="XFD1048565" i="8" a="1"/>
  <c r="XFD1048565" i="8"/>
  <c r="XFD1048566" i="8" a="1"/>
  <c r="XFD1048566" i="8" s="1"/>
  <c r="XFD1048567" i="8" a="1"/>
  <c r="XFD1048567" i="8"/>
  <c r="XFD1048568" i="8" a="1"/>
  <c r="XFD1048568" i="8"/>
  <c r="XFD1048569" i="8" a="1"/>
  <c r="XFD1048569" i="8"/>
  <c r="XFD1048570" i="8" a="1"/>
  <c r="XFD1048570" i="8" s="1"/>
  <c r="XFD1048571" i="8" a="1"/>
  <c r="XFD1048571" i="8"/>
  <c r="XFD1048572" i="8" a="1"/>
  <c r="XFD1048572" i="8"/>
  <c r="XFD1048573" i="8" a="1"/>
  <c r="XFD1048573" i="8"/>
  <c r="XFD1048574" i="8" a="1"/>
  <c r="XFD1048574" i="8" s="1"/>
  <c r="XFD1048575" i="8" a="1"/>
  <c r="XFD1048575" i="8"/>
  <c r="B24" i="8"/>
  <c r="B25" i="8" s="1"/>
  <c r="C26" i="8" s="1"/>
  <c r="H4" i="8" s="1"/>
  <c r="B16" i="8"/>
  <c r="C17" i="8" s="1"/>
  <c r="G4" i="8" s="1"/>
  <c r="B19" i="1"/>
  <c r="C20" i="1" s="1"/>
  <c r="F4" i="1" s="1"/>
  <c r="B30" i="1"/>
  <c r="B26" i="1"/>
  <c r="B25" i="1"/>
  <c r="C28" i="8" l="1"/>
  <c r="F24" i="8" s="1"/>
  <c r="I4" i="8"/>
  <c r="C32" i="1"/>
  <c r="H4" i="1" l="1"/>
  <c r="G4" i="1"/>
  <c r="C34" i="1"/>
  <c r="E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tc={EB3368C4-D917-48B8-B145-DB3794122576}</author>
    <author>tc={5771FE4B-C5E5-4300-8B9A-73FAD277A49C}</author>
    <author>tc={10E3300D-0131-49AC-B479-A102CEACA06F}</author>
    <author>tc={E939DF59-1C45-4FAB-AA9F-EDEE0550E9C4}</author>
    <author>tc={F0DFFD1A-3A05-43FD-9228-DB7D80D37E21}</author>
  </authors>
  <commentList>
    <comment ref="A7" authorId="0" shapeId="0" xr:uid="{EB3368C4-D917-48B8-B145-DB379412257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Applicable for the Treasury because it is walkable.</t>
      </text>
    </comment>
    <comment ref="A13" authorId="1" shapeId="0" xr:uid="{5771FE4B-C5E5-4300-8B9A-73FAD277A49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applicable for our venue.</t>
      </text>
    </comment>
    <comment ref="A14" authorId="2" shapeId="0" xr:uid="{10E3300D-0131-49AC-B479-A102CEACA0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determined by the price of the venue</t>
      </text>
    </comment>
    <comment ref="A15" authorId="3" shapeId="0" xr:uid="{E939DF59-1C45-4FAB-AA9F-EDEE0550E9C4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will take a survey to figure this out.</t>
      </text>
    </comment>
    <comment ref="A17" authorId="4" shapeId="0" xr:uid="{F0DFFD1A-3A05-43FD-9228-DB7D80D37E21}">
      <text>
        <t>[Threaded comment]
Your version of Excel allows you to read this threaded comment; however, any edits to it will get removed if the file is opened in a newer version of Excel. Learn more: https://go.microsoft.com/fwlink/?linkid=870924
Comment:
    Be careful with the numbers in the model. Some of them are based on model collection, but some of them are calculated/derived. We need to add FORMULAS for these calculated values!
Q: What items are calculated or derived?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tc={68F1D666-E047-B741-9BFA-2884B8A21E80}</author>
    <author>tc={0E5CECF7-5DCF-AE40-BABA-EA36EA816989}</author>
    <author>tc={B6E8A8CE-7AF1-604C-BCF6-8CE7F6BD7A8A}</author>
    <author>tc={52F276E4-C17D-B942-B5B8-4C1388F7B071}</author>
  </authors>
  <commentList>
    <comment ref="A9" authorId="0" shapeId="0" xr:uid="{68F1D666-E047-B741-9BFA-2884B8A21E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our integer value</t>
      </text>
    </comment>
    <comment ref="A21" authorId="1" shapeId="0" xr:uid="{0E5CECF7-5DCF-AE40-BABA-EA36EA816989}">
      <text>
        <t>[Threaded comment]
Your version of Excel allows you to read this threaded comment; however, any edits to it will get removed if the file is opened in a newer version of Excel. Learn more: https://go.microsoft.com/fwlink/?linkid=870924
Comment:
    Clean up costs, security, some decorations, tables, chairs, and set up are all included in this price.</t>
      </text>
    </comment>
    <comment ref="A23" authorId="2" shapeId="0" xr:uid="{B6E8A8CE-7AF1-604C-BCF6-8CE7F6BD7A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includes a balloon arch, center pieces for each table, and table cloths</t>
      </text>
    </comment>
    <comment ref="A24" authorId="3" shapeId="0" xr:uid="{52F276E4-C17D-B942-B5B8-4C1388F7B0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includes appetizers and desserts, delivery, plates, and napkins.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<sst xmlns="http://schemas.openxmlformats.org/spreadsheetml/2006/main" count="248" uniqueCount="149">
  <si>
    <t>Valentine's Day Ball</t>
  </si>
  <si>
    <t>One-Variable Data Table: Atendees</t>
  </si>
  <si>
    <t>Two-Variable Data Table: Attendees and Price Per Ticket</t>
  </si>
  <si>
    <t>Input Section</t>
  </si>
  <si>
    <t># of Attendees</t>
  </si>
  <si>
    <t>net balance</t>
  </si>
  <si>
    <t>No. of Attendees</t>
  </si>
  <si>
    <t>DV</t>
  </si>
  <si>
    <t>close to 0s.</t>
  </si>
  <si>
    <t>% Attendees Using Valet</t>
  </si>
  <si>
    <t>Cost per Chair Setup</t>
  </si>
  <si>
    <t>VC</t>
  </si>
  <si>
    <t>Valet Parking Per Car</t>
  </si>
  <si>
    <t>Caterer's Meal Cost per Person</t>
  </si>
  <si>
    <t>Ticket Price per Person</t>
  </si>
  <si>
    <t>Limitations</t>
  </si>
  <si>
    <t>Maxium Attendees</t>
  </si>
  <si>
    <t>Capacity/physical</t>
  </si>
  <si>
    <t>Maxium Parking Stalls</t>
  </si>
  <si>
    <t>Minimum Ticket Price</t>
  </si>
  <si>
    <t>Policy driven</t>
  </si>
  <si>
    <t>Maxium Ticket Price</t>
  </si>
  <si>
    <t>Income</t>
  </si>
  <si>
    <t>Student Club Contributions</t>
  </si>
  <si>
    <t>Ticket Revenue</t>
  </si>
  <si>
    <t>Total Income</t>
  </si>
  <si>
    <t>Expenses</t>
  </si>
  <si>
    <t>Advertising</t>
  </si>
  <si>
    <t>Ballroom rental</t>
  </si>
  <si>
    <t>Chairs/Table Setup</t>
  </si>
  <si>
    <t>calculated</t>
  </si>
  <si>
    <t>Valet Parking</t>
  </si>
  <si>
    <t>Decorations</t>
  </si>
  <si>
    <t>DJ Cost</t>
  </si>
  <si>
    <t>Cleanup Costs</t>
  </si>
  <si>
    <t>Meal Cost</t>
  </si>
  <si>
    <t>Calculated</t>
  </si>
  <si>
    <t>Contingency</t>
  </si>
  <si>
    <t>Total Expenses</t>
  </si>
  <si>
    <t>Balance</t>
  </si>
  <si>
    <t>Analysis Questions:</t>
  </si>
  <si>
    <t>1) What is the ticket price per person to balance the initial budget using Goal Seek?</t>
  </si>
  <si>
    <t>2) For the one‐variable data table, how many attendees creates the largest deficit?</t>
  </si>
  <si>
    <t>3) For the one‐variable data table, what is the largest deficit?</t>
  </si>
  <si>
    <t>4) For the one‐variable data table, how many attendees creates a break‐even point?</t>
  </si>
  <si>
    <t>6) For the two‐variable data table, list the combination of ticket prices and attendees that 
produce a break-even point?</t>
  </si>
  <si>
    <t>7) For the scenario summary, which scenario provides the highest positive balance and by what 
amount?</t>
  </si>
  <si>
    <t>8) For the scenario summary, which scenario provides a negative balance? What is the balance?</t>
  </si>
  <si>
    <t>9) Is this balance close enough that you might achieve break even? How is this possible?</t>
  </si>
  <si>
    <t>10) What is the most profit you can generate within the constraints using Solver?</t>
  </si>
  <si>
    <t>11) How much would you need to charge per ticket to reach that profit level?</t>
  </si>
  <si>
    <t>12) How many total tickets would you need to sell at that price?</t>
  </si>
  <si>
    <t>13) What constraints prevented Solver from reaching a higher profit level?</t>
  </si>
  <si>
    <t>200 Attendees</t>
  </si>
  <si>
    <t>400 Attendees</t>
  </si>
  <si>
    <t>5) For the two-varibale data table, what ticket prices DO NOT produce a break-even point?</t>
  </si>
  <si>
    <t>$50 and $60</t>
  </si>
  <si>
    <t>No._of_Attendees</t>
  </si>
  <si>
    <t>Caterer_s_Meal_Cost_per_Person</t>
  </si>
  <si>
    <t>Ticket_Price</t>
  </si>
  <si>
    <t>Ballroom_rental</t>
  </si>
  <si>
    <t>Total_Revenue</t>
  </si>
  <si>
    <t>Total_Balance</t>
  </si>
  <si>
    <t>500 Attend</t>
  </si>
  <si>
    <t>Created by Higgs, Hailey Nicole on 11/7/2024</t>
  </si>
  <si>
    <t>400 Attend</t>
  </si>
  <si>
    <t>300 Attend</t>
  </si>
  <si>
    <t>200 Attend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</si>
  <si>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</si>
  <si>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</si>
  <si>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</si>
  <si>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</si>
  <si>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</si>
  <si>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</si>
  <si>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</si>
  <si>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500 Attend with $1117.50</t>
  </si>
  <si>
    <t xml:space="preserve">400 ($-390), 300 (-$4,492.50), and 200 ($-9,900) Attend all provide negative balances. </t>
  </si>
  <si>
    <t xml:space="preserve">400 Attendees is the closest to break even because its only $390 to deficit. If there is a different caterer or ballroom rental, it would be possible to break even. </t>
  </si>
  <si>
    <t>Microsoft Excel 16.0 Answer Report</t>
  </si>
  <si>
    <t>Result: Solver found a solution.  All Constraints and optimality conditions are satisfied.</t>
  </si>
  <si>
    <t>Solver Engine</t>
  </si>
  <si>
    <t>Engine: GRG Nonlinear</t>
  </si>
  <si>
    <t>Solution Time: 0.109 Seconds.</t>
  </si>
  <si>
    <t>Iterations: 3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</si>
  <si>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</si>
  <si>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</si>
  <si>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</si>
  <si>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</si>
  <si>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</si>
  <si>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</si>
  <si>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</si>
  <si>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</si>
  <si>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</si>
  <si>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</si>
  <si>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</si>
  <si>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</si>
  <si>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</si>
  <si>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</si>
  <si>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</si>
  <si>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</si>
  <si>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$C$34</t>
  </si>
  <si>
    <t>$B$4</t>
  </si>
  <si>
    <t>Contin</t>
  </si>
  <si>
    <t>$B$9</t>
  </si>
  <si>
    <t>$B$26</t>
  </si>
  <si>
    <t>Valet_Parking</t>
  </si>
  <si>
    <t>$B$26&lt;=$B$13*$B$7</t>
  </si>
  <si>
    <t>Binding</t>
  </si>
  <si>
    <t>$B$4&lt;=$B$12</t>
  </si>
  <si>
    <t>Not Binding</t>
  </si>
  <si>
    <t>$B$9&lt;=$B$15</t>
  </si>
  <si>
    <t>$B$9&gt;=$B$14</t>
  </si>
  <si>
    <t>Report Created: 11/7/2024 4:59:36 PM</t>
  </si>
  <si>
    <t>$B$4=Integer</t>
  </si>
  <si>
    <t>$100 a ticket</t>
  </si>
  <si>
    <t>480 Tickets</t>
  </si>
  <si>
    <t>The maximum ticket price of $100 and the maximum parking spots of 200.</t>
  </si>
  <si>
    <t>Hailey Higgs</t>
  </si>
  <si>
    <t>Kasey Schmotzer</t>
  </si>
  <si>
    <t>Gavin Hines</t>
  </si>
  <si>
    <t>Edwin Carlos</t>
  </si>
  <si>
    <t>Team 2</t>
  </si>
  <si>
    <t>Integer=attendees</t>
  </si>
  <si>
    <t>Any new constraints?</t>
  </si>
  <si>
    <t>fixed income</t>
  </si>
  <si>
    <t>$100 with 340 Attendees, $90 with 400 Attendtees, $80 with 480 Attendees</t>
  </si>
  <si>
    <t>For the Flagler case,please use the net income for the focal outcome!</t>
  </si>
  <si>
    <t>Attendees and Price Per Ticket</t>
  </si>
  <si>
    <t>Atendees</t>
  </si>
  <si>
    <t>Valentine's Day Ball at the Treasury</t>
  </si>
  <si>
    <t>Microsoft Excel 16.91 Answer Report</t>
  </si>
  <si>
    <t>Result: Solver found a solution.  All constraints and optimality conditions are satisfied.</t>
  </si>
  <si>
    <t>Max Time Unlimited, Iterations Unlimited, Precision 0.000001, Use Automatic Scaling</t>
  </si>
  <si>
    <t>Convergence 0.0001, Population Size 100, Random Seed 0, Derivatives Forward, Require Bounds</t>
  </si>
  <si>
    <t>$C$28</t>
  </si>
  <si>
    <t>$B$6</t>
  </si>
  <si>
    <t>$B$4&lt;=$B$9</t>
  </si>
  <si>
    <t>$B$6&lt;=$B$11</t>
  </si>
  <si>
    <t>$B$6&gt;=$B$10</t>
  </si>
  <si>
    <t>Report Created: 12/9/24 9:15:41 AM</t>
  </si>
  <si>
    <t>Solution Time: 509.088 Seconds.</t>
  </si>
  <si>
    <t>Total_Profit</t>
  </si>
  <si>
    <t>Total_Cost</t>
  </si>
  <si>
    <t>$9000 Rental Cost</t>
  </si>
  <si>
    <t>Created by Microsoft Office User on 12/9/2024</t>
  </si>
  <si>
    <t>$10000 Rental Cost</t>
  </si>
  <si>
    <t>Ballroom_Rental_Fee</t>
  </si>
  <si>
    <t>Worksheet: [Valentines_Ball_Hines_xlsx]Sheet1</t>
  </si>
  <si>
    <t>Worksheet: [Valentines_Ball_Hines_xlsx]Flagler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</si>
</sst>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Total Revenue&quot;"/>
    <numFmt numFmtId="166" formatCode="&quot;Total Expenses&quot;"/>
    <numFmt numFmtId="167" formatCode="&quot;Balance&quot;"/>
    <numFmt numFmtId="168" formatCode="&quot;# of Attendees&quot;"/>
  </numFmts>
  <fonts count="2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0"/>
      <name val="Aptos Narrow"/>
      <family val="2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6"/>
      <color indexed="9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28"/>
      <color theme="3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name val="Aptos Narrow"/>
      <family val="2"/>
    </font>
    <font>
      <b/>
      <sz val="22"/>
      <color theme="0"/>
      <name val="Aptos Narrow (Body)"/>
    </font>
    <font>
      <b/>
      <sz val="11"/>
      <color theme="1"/>
      <name val="Aptos Narrow"/>
      <scheme val="minor"/>
    </font>
    <font>
      <sz val="8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79998168889431442"/>
        <bgColor indexed="2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92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5" fillId="0" borderId="0" xfId="0" applyFont="1"/>
    <xf numFmtId="9" fontId="5" fillId="0" borderId="0" xfId="0" applyNumberFormat="1" applyFont="1"/>
    <xf numFmtId="44" fontId="5" fillId="0" borderId="0" xfId="1" applyFont="1"/>
    <xf numFmtId="0" fontId="6" fillId="0" borderId="0" xfId="0" applyFont="1"/>
    <xf numFmtId="164" fontId="6" fillId="0" borderId="0" xfId="1" applyNumberFormat="1" applyFont="1" applyFill="1" applyBorder="1"/>
    <xf numFmtId="0" fontId="6" fillId="0" borderId="1" xfId="0" applyFont="1" applyBorder="1"/>
    <xf numFmtId="164" fontId="6" fillId="0" borderId="1" xfId="1" applyNumberFormat="1" applyFont="1" applyFill="1" applyBorder="1"/>
    <xf numFmtId="0" fontId="4" fillId="0" borderId="0" xfId="0" applyFont="1" applyAlignment="1">
      <alignment horizontal="left" indent="1"/>
    </xf>
    <xf numFmtId="164" fontId="6" fillId="0" borderId="0" xfId="1" applyNumberFormat="1" applyFont="1"/>
    <xf numFmtId="164" fontId="6" fillId="0" borderId="1" xfId="1" applyNumberFormat="1" applyFont="1" applyBorder="1"/>
    <xf numFmtId="0" fontId="7" fillId="0" borderId="0" xfId="0" applyFont="1"/>
    <xf numFmtId="0" fontId="8" fillId="0" borderId="0" xfId="3" applyFont="1" applyFill="1" applyAlignment="1"/>
    <xf numFmtId="0" fontId="5" fillId="4" borderId="0" xfId="0" applyFont="1" applyFill="1"/>
    <xf numFmtId="44" fontId="5" fillId="4" borderId="0" xfId="1" applyFont="1" applyFill="1"/>
    <xf numFmtId="0" fontId="8" fillId="2" borderId="0" xfId="3" applyFont="1"/>
    <xf numFmtId="0" fontId="6" fillId="4" borderId="0" xfId="0" applyFont="1" applyFill="1"/>
    <xf numFmtId="0" fontId="10" fillId="5" borderId="0" xfId="0" applyFont="1" applyFill="1"/>
    <xf numFmtId="0" fontId="8" fillId="5" borderId="0" xfId="0" applyFont="1" applyFill="1"/>
    <xf numFmtId="165" fontId="10" fillId="5" borderId="0" xfId="0" applyNumberFormat="1" applyFont="1" applyFill="1"/>
    <xf numFmtId="166" fontId="10" fillId="5" borderId="0" xfId="0" applyNumberFormat="1" applyFont="1" applyFill="1"/>
    <xf numFmtId="167" fontId="10" fillId="5" borderId="0" xfId="0" applyNumberFormat="1" applyFont="1" applyFill="1"/>
    <xf numFmtId="44" fontId="0" fillId="0" borderId="0" xfId="0" applyNumberFormat="1"/>
    <xf numFmtId="44" fontId="0" fillId="4" borderId="0" xfId="0" applyNumberFormat="1" applyFill="1"/>
    <xf numFmtId="168" fontId="8" fillId="5" borderId="0" xfId="0" applyNumberFormat="1" applyFont="1" applyFill="1" applyAlignment="1">
      <alignment horizontal="center"/>
    </xf>
    <xf numFmtId="44" fontId="8" fillId="5" borderId="0" xfId="1" applyFont="1" applyFill="1" applyAlignment="1">
      <alignment horizontal="center"/>
    </xf>
    <xf numFmtId="164" fontId="6" fillId="4" borderId="6" xfId="0" applyNumberFormat="1" applyFont="1" applyFill="1" applyBorder="1"/>
    <xf numFmtId="44" fontId="12" fillId="6" borderId="0" xfId="1" applyFont="1" applyFill="1" applyAlignment="1">
      <alignment horizontal="left"/>
    </xf>
    <xf numFmtId="44" fontId="0" fillId="0" borderId="0" xfId="1" applyFont="1"/>
    <xf numFmtId="44" fontId="15" fillId="0" borderId="0" xfId="1" applyFont="1" applyAlignment="1">
      <alignment vertical="top" wrapText="1"/>
    </xf>
    <xf numFmtId="44" fontId="13" fillId="6" borderId="5" xfId="1" applyFont="1" applyFill="1" applyBorder="1" applyAlignment="1">
      <alignment horizontal="left"/>
    </xf>
    <xf numFmtId="44" fontId="0" fillId="0" borderId="5" xfId="1" applyFont="1" applyBorder="1"/>
    <xf numFmtId="44" fontId="0" fillId="7" borderId="0" xfId="1" applyFont="1" applyFill="1"/>
    <xf numFmtId="44" fontId="12" fillId="6" borderId="4" xfId="1" applyFont="1" applyFill="1" applyBorder="1" applyAlignment="1">
      <alignment horizontal="left"/>
    </xf>
    <xf numFmtId="44" fontId="0" fillId="0" borderId="4" xfId="1" applyFont="1" applyBorder="1"/>
    <xf numFmtId="44" fontId="11" fillId="8" borderId="1" xfId="1" applyFont="1" applyFill="1" applyBorder="1" applyAlignment="1">
      <alignment horizontal="left"/>
    </xf>
    <xf numFmtId="44" fontId="14" fillId="8" borderId="3" xfId="1" applyFont="1" applyFill="1" applyBorder="1" applyAlignment="1">
      <alignment horizontal="center"/>
    </xf>
    <xf numFmtId="44" fontId="14" fillId="8" borderId="1" xfId="1" applyFont="1" applyFill="1" applyBorder="1" applyAlignment="1">
      <alignment horizontal="center"/>
    </xf>
    <xf numFmtId="0" fontId="6" fillId="0" borderId="0" xfId="1" applyNumberFormat="1" applyFont="1" applyFill="1" applyBorder="1"/>
    <xf numFmtId="0" fontId="0" fillId="0" borderId="9" xfId="0" applyBorder="1"/>
    <xf numFmtId="0" fontId="13" fillId="0" borderId="7" xfId="0" applyFont="1" applyBorder="1" applyAlignment="1">
      <alignment horizontal="center"/>
    </xf>
    <xf numFmtId="0" fontId="0" fillId="0" borderId="8" xfId="0" applyBorder="1"/>
    <xf numFmtId="44" fontId="0" fillId="0" borderId="9" xfId="0" applyNumberFormat="1" applyBorder="1"/>
    <xf numFmtId="164" fontId="0" fillId="0" borderId="8" xfId="0" applyNumberFormat="1" applyBorder="1"/>
    <xf numFmtId="44" fontId="0" fillId="0" borderId="8" xfId="0" applyNumberFormat="1" applyBorder="1"/>
    <xf numFmtId="8" fontId="1" fillId="5" borderId="0" xfId="0" applyNumberFormat="1" applyFont="1" applyFill="1"/>
    <xf numFmtId="0" fontId="1" fillId="5" borderId="0" xfId="0" applyFont="1" applyFill="1" applyAlignment="1">
      <alignment horizontal="right"/>
    </xf>
    <xf numFmtId="6" fontId="1" fillId="5" borderId="0" xfId="0" applyNumberFormat="1" applyFont="1" applyFill="1" applyAlignment="1">
      <alignment horizontal="right"/>
    </xf>
    <xf numFmtId="6" fontId="1" fillId="5" borderId="0" xfId="0" applyNumberFormat="1" applyFont="1" applyFill="1"/>
    <xf numFmtId="0" fontId="0" fillId="9" borderId="0" xfId="0" applyFill="1"/>
    <xf numFmtId="0" fontId="19" fillId="9" borderId="0" xfId="0" applyFont="1" applyFill="1"/>
    <xf numFmtId="0" fontId="1" fillId="9" borderId="0" xfId="0" applyFont="1" applyFill="1"/>
    <xf numFmtId="44" fontId="6" fillId="0" borderId="0" xfId="1" applyFont="1" applyFill="1" applyBorder="1"/>
    <xf numFmtId="44" fontId="20" fillId="4" borderId="0" xfId="0" applyNumberFormat="1" applyFont="1" applyFill="1"/>
    <xf numFmtId="0" fontId="21" fillId="4" borderId="0" xfId="0" applyFont="1" applyFill="1"/>
    <xf numFmtId="0" fontId="0" fillId="4" borderId="8" xfId="0" applyFill="1" applyBorder="1"/>
    <xf numFmtId="44" fontId="0" fillId="4" borderId="9" xfId="0" applyNumberFormat="1" applyFill="1" applyBorder="1"/>
    <xf numFmtId="0" fontId="8" fillId="2" borderId="0" xfId="3" applyFont="1" applyAlignment="1">
      <alignment horizontal="center"/>
    </xf>
    <xf numFmtId="164" fontId="6" fillId="0" borderId="0" xfId="1" applyNumberFormat="1" applyFont="1" applyFill="1"/>
    <xf numFmtId="164" fontId="5" fillId="0" borderId="0" xfId="0" applyNumberFormat="1" applyFont="1"/>
    <xf numFmtId="0" fontId="0" fillId="0" borderId="1" xfId="0" applyBorder="1"/>
    <xf numFmtId="8" fontId="0" fillId="0" borderId="0" xfId="0" applyNumberFormat="1"/>
    <xf numFmtId="44" fontId="5" fillId="0" borderId="0" xfId="1" applyFont="1" applyFill="1"/>
    <xf numFmtId="44" fontId="0" fillId="0" borderId="0" xfId="1" applyFont="1" applyFill="1"/>
    <xf numFmtId="44" fontId="20" fillId="0" borderId="0" xfId="1" applyFont="1" applyFill="1"/>
    <xf numFmtId="168" fontId="8" fillId="5" borderId="0" xfId="1" applyNumberFormat="1" applyFont="1" applyFill="1" applyAlignment="1">
      <alignment horizontal="center"/>
    </xf>
    <xf numFmtId="44" fontId="0" fillId="11" borderId="0" xfId="0" applyNumberFormat="1" applyFill="1"/>
    <xf numFmtId="44" fontId="0" fillId="11" borderId="0" xfId="1" applyFont="1" applyFill="1"/>
    <xf numFmtId="0" fontId="8" fillId="5" borderId="0" xfId="1" applyNumberFormat="1" applyFont="1" applyFill="1"/>
    <xf numFmtId="0" fontId="23" fillId="0" borderId="0" xfId="0" applyFont="1"/>
    <xf numFmtId="164" fontId="0" fillId="0" borderId="9" xfId="0" applyNumberFormat="1" applyBorder="1"/>
    <xf numFmtId="164" fontId="0" fillId="0" borderId="0" xfId="0" applyNumberFormat="1"/>
    <xf numFmtId="164" fontId="0" fillId="0" borderId="4" xfId="0" applyNumberFormat="1" applyBorder="1"/>
    <xf numFmtId="0" fontId="11" fillId="12" borderId="1" xfId="0" applyFont="1" applyFill="1" applyBorder="1" applyAlignment="1">
      <alignment horizontal="left"/>
    </xf>
    <xf numFmtId="0" fontId="11" fillId="12" borderId="3" xfId="0" applyFont="1" applyFill="1" applyBorder="1" applyAlignment="1">
      <alignment horizontal="left"/>
    </xf>
    <xf numFmtId="0" fontId="0" fillId="0" borderId="5" xfId="0" applyBorder="1"/>
    <xf numFmtId="0" fontId="12" fillId="6" borderId="0" xfId="0" applyFont="1" applyFill="1" applyAlignment="1">
      <alignment horizontal="left"/>
    </xf>
    <xf numFmtId="0" fontId="13" fillId="6" borderId="5" xfId="0" applyFont="1" applyFill="1" applyBorder="1" applyAlignment="1">
      <alignment horizontal="left"/>
    </xf>
    <xf numFmtId="0" fontId="12" fillId="6" borderId="4" xfId="0" applyFont="1" applyFill="1" applyBorder="1" applyAlignment="1">
      <alignment horizontal="left"/>
    </xf>
    <xf numFmtId="0" fontId="14" fillId="12" borderId="3" xfId="0" applyFont="1" applyFill="1" applyBorder="1" applyAlignment="1">
      <alignment horizontal="right"/>
    </xf>
    <xf numFmtId="0" fontId="14" fillId="12" borderId="1" xfId="0" applyFont="1" applyFill="1" applyBorder="1" applyAlignment="1">
      <alignment horizontal="right"/>
    </xf>
    <xf numFmtId="164" fontId="0" fillId="13" borderId="0" xfId="0" applyNumberFormat="1" applyFill="1"/>
    <xf numFmtId="0" fontId="24" fillId="0" borderId="0" xfId="0" applyFont="1" applyAlignment="1">
      <alignment vertical="top" wrapText="1"/>
    </xf>
    <xf numFmtId="164" fontId="0" fillId="11" borderId="9" xfId="0" applyNumberFormat="1" applyFill="1" applyBorder="1"/>
    <xf numFmtId="0" fontId="18" fillId="9" borderId="4" xfId="4" applyFont="1" applyFill="1" applyBorder="1" applyAlignment="1">
      <alignment horizontal="center"/>
    </xf>
    <xf numFmtId="0" fontId="8" fillId="2" borderId="0" xfId="3" applyFont="1" applyAlignment="1">
      <alignment horizontal="center"/>
    </xf>
    <xf numFmtId="0" fontId="9" fillId="3" borderId="2" xfId="2" applyFont="1" applyFill="1" applyAlignment="1">
      <alignment horizontal="center"/>
    </xf>
    <xf numFmtId="44" fontId="16" fillId="8" borderId="3" xfId="1" applyFont="1" applyFill="1" applyBorder="1" applyAlignment="1">
      <alignment horizontal="left"/>
    </xf>
    <xf numFmtId="0" fontId="22" fillId="10" borderId="0" xfId="2" applyFont="1" applyFill="1" applyBorder="1" applyAlignment="1">
      <alignment horizontal="center"/>
    </xf>
  </cellXfs>
  <cellStyles count="5">
    <cellStyle name="40% - Accent1" xfId="3" builtinId="31"/>
    <cellStyle name="Currency" xfId="1" builtinId="4"/>
    <cellStyle name="Heading 1" xfId="2" builtinId="16"/>
    <cellStyle name="Normal" xfId="0" builtinId="0"/>
    <cellStyle name="Title" xfId="4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motzer, Kasey Lynn" id="{D3F193A7-A07E-4737-9EB3-E7A08E421110}" userId="S::Schmotzer496@flagler.edu::6119a03b-d97d-4bb0-be2c-42f58062fd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4-11-19T17:41:56.93" personId="{D3F193A7-A07E-4737-9EB3-E7A08E421110}" id="{EB3368C4-D917-48B8-B145-DB3794122576}">
    <text>Not Applicable for the Treasury because it is walkable.</text>
  </threadedComment>
  <threadedComment ref="A13" dT="2024-11-19T17:49:44.62" personId="{D3F193A7-A07E-4737-9EB3-E7A08E421110}" id="{5771FE4B-C5E5-4300-8B9A-73FAD277A49C}">
    <text>Not applicable for our venue.</text>
  </threadedComment>
  <threadedComment ref="A14" dT="2024-11-19T17:52:02.22" personId="{D3F193A7-A07E-4737-9EB3-E7A08E421110}" id="{10E3300D-0131-49AC-B479-A102CEACA06F}">
    <text>This will be determined by the price of the venue</text>
  </threadedComment>
  <threadedComment ref="A15" dT="2024-11-19T17:50:48.94" personId="{D3F193A7-A07E-4737-9EB3-E7A08E421110}" id="{E939DF59-1C45-4FAB-AA9F-EDEE0550E9C4}">
    <text>We will take a survey to figure this out.</text>
  </threadedComment>
  <threadedComment ref="A17" dT="2024-11-07T18:32:21.49" personId="{D3F193A7-A07E-4737-9EB3-E7A08E421110}" id="{F0DFFD1A-3A05-43FD-9228-DB7D80D37E21}">
    <text>Be careful with the numbers in the model. Some of them are based on model collection, but some of them are calculated/derived. We need to add FORMULAS for these calculated values!
Q: What items are calculated or derived?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9" dT="2024-11-30T20:26:18.60" personId="{D3F193A7-A07E-4737-9EB3-E7A08E421110}" id="{68F1D666-E047-B741-9BFA-2884B8A21E80}">
    <text>This is our integer value</text>
  </threadedComment>
  <threadedComment ref="A21" dT="2024-12-03T17:03:59.86" personId="{D3F193A7-A07E-4737-9EB3-E7A08E421110}" id="{0E5CECF7-5DCF-AE40-BABA-EA36EA816989}">
    <text>Clean up costs, security, some decorations, tables, chairs, and set up are all included in this price.</text>
  </threadedComment>
  <threadedComment ref="A23" dT="2024-12-03T17:19:35.74" personId="{D3F193A7-A07E-4737-9EB3-E7A08E421110}" id="{B6E8A8CE-7AF1-604C-BCF6-8CE7F6BD7A8A}">
    <text>This includes a balloon arch, center pieces for each table, and table cloths</text>
  </threadedComment>
  <threadedComment ref="A24" dT="2024-12-03T17:21:24.20" personId="{D3F193A7-A07E-4737-9EB3-E7A08E421110}" id="{52F276E4-C17D-B942-B5B8-4C1388F7B071}">
    <text>This includes appetizers and desserts, delivery, plates, and napkins.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6803B2-507C-44A0-AEF8-92F4DA3D26A6}">
  <we:reference id="wa104100404" version="3.0.0.1" store="en-US" storeType="OMEX"/>
  <we:alternateReferences>
    <we:reference id="WA104100404" version="3.0.0.1" store="" storeType="OMEX"/>
  </we:alternateReferences>
  <we:properties>
    <we:property name="UniqueID" value="&quot;20241121733149618924&quot;"/>
    <we:property name="DwdTEjQwIhIeJhwJeQBSEA==" value="&quot;bSgWR2A=&quot;"/>
    <we:property name="DwdTEjQwIhIeJhwJeTxfFj8OQCo9Ozc=" value="&quot;Djl1&quot;"/>
    <we:property name="DwdTEjQwIhIeJhwJeQJRAgQCXA==" value="&quot;eg==&quot;"/>
    <we:property name="DwdTEjQwIhIeJhwJeTxfFj8OQCo2MDc=" value="&quot;eA==&quot;"/>
    <we:property name="DwdTEjQwIhIeJhwJeTxfFj8OQCooJzU=" value="&quot;eUUCRWhlYAM=&quot;"/>
    <we:property name="DwdTEjQwIhIeJhwJeTxfFj8OQCorNjw=" value="&quot;eA==&quot;"/>
    <we:property name="DwdTEjQwIhIeJhwJeTxfFj8OQCoqOSg=" value="&quot;eQ==&quot;"/>
    <we:property name="DwdTEjQwIhIeJhwJeTxfFj8OQCosOjw=" value="&quot;eUUCRA==&quot;"/>
    <we:property name="DwdTEjQwIhIeJhwJeTxfFj8OQCo7Izc=" value="&quot;eUUCRWhk&quot;"/>
    <we:property name="DwdTEjQwIhIeJhwJeTxfFj8OQCo1Jjw=" value="&quot;eQ==&quot;"/>
    <we:property name="DwdTEjQwIhIeJhwJeTxfFj8OQCorJio=" value="&quot;eFsC&quot;"/>
    <we:property name="DwdTEjQwIhIeJhwJeTxfFj8OQCoqJjQ=" value="&quot;eQ==&quot;"/>
    <we:property name="DwdTEjQwIhIeJhwJeTxfFj8OQCo1JyQ=" value="&quot;eUUCQm0=&quot;"/>
    <we:property name="DwdTEjQwIhIeJhwJeTxfFj8OQCo1Ozk=" value="&quot;els=&quot;"/>
    <we:property name="DwdTEjQwIhIeJhwJeTxfFj8OQCoqNyY=" value="&quot;eA==&quot;"/>
    <we:property name="DwdTEjQwIhIeJhwJeTxfFj8OQCo2ISI=" value="&quot;ew==&quot;"/>
    <we:property name="DwdTEjQwIhIeJhwJeTxfFj8OQCo5NjM=" value="&quot;eUUCRWk=&quot;"/>
    <we:property name="DwdTEjQwIhIeJhwJeTxfFj8OQCoqMCM=" value="&quot;fA==&quot;"/>
    <we:property name="DwdTEjQwIhIeJhwJeTxfFj8OQCo5JyM=" value="&quot;eA==&quot;"/>
    <we:property name="DwdTEjQwIhIeJhwJeTxfFj8OQCorITE=" value="&quot;eQ==&quot;"/>
    <we:property name="DwdTEjQwIhIeJhwJeTxfFj8OQCo1MCQ=" value="&quot;ew==&quot;"/>
    <we:property name="DwdTEjQwIhIeJhwJeTxfFj8OQCorOjM=" value="&quot;eQ==&quot;"/>
    <we:property name="DwdTEjQwIhIeJhwJeTxfFj8OQCo0JSQ=" value="&quot;eQ==&quot;"/>
    <we:property name="DwdTEjQwIhIeJhwJeTxfFj8OQCo0JSA=" value="&quot;eQ==&quot;"/>
    <we:property name="DwdTEjQwIhIeJhwJeTxfFj8OQCo/NCA=" value="&quot;eUUCRWhlYAM=&quot;"/>
    <we:property name="DwdTEjQwIhIeJhwJeTxfFj8OQCoxJSM=" value="&quot;eUULTA==&quot;"/>
    <we:property name="DwdTEjQwIhIeJhwJeTxfFj8OQCo+MDE=" value="&quot;eUUCRWhlYAM=&quot;"/>
    <we:property name="DwdTEjQwIhIeJhwJeTxfFj8OQCoxJTk=" value="&quot;eA==&quot;"/>
    <we:property name="DwdTEjQwIhIeJhwJeTxfFj8OQCoxJTQ=" value="&quot;eg==&quot;"/>
    <we:property name="DwdTEjQwIhIeJhwJeRlRCCAKUBk9Jg==" value="&quot;bSkWQQ==&quot;"/>
    <we:property name="DwdTEjQwIhIeJhwJeRlRCCAKUBk9JmE=" value="&quot;bSkWQw==&quot;"/>
    <we:property name="DwdTEjQwIhIeJhwJeTxfFj8OQCo2ID0=" value="&quot;fQ==&quot;"/>
    <we:property name="DwdTEjQwIhIeJhwJeTxfFj8OQCo0PSMD" value="&quot;bSoWTA==&quot;"/>
    <we:property name="DwdTEjQwIhIeJhwJeTxfFj8OQCoqMDwD" value="&quot;aVcPVQ==&quot;"/>
    <we:property name="DwdTEjQwIhIeJhwJeTxfFj8OQCoqPSMD" value="&quot;bSkWTA==&quot;"/>
    <we:property name="DwdTEjQwIhIeJhwJeTxfFj8OQCo0PSMA" value="&quot;bSoWRGg=&quot;"/>
    <we:property name="DwdTEjQwIhIeJhwJeTxfFj8OQCoqMDwA" value="&quot;aVUPVQ==&quot;"/>
    <we:property name="DwdTEjQwIhIeJhwJeTxfFj8OQCoqPSMA" value="&quot;bSkWRGg=&quot;"/>
    <we:property name="DwdTEjQwIhIeJhwJeTxfFj8OQCo0PSMB" value="&quot;bSoWRGk=&quot;"/>
    <we:property name="DwdTEjQwIhIeJhwJeTxfFj8OQCoqMDwB" value="&quot;aVcPVQ==&quot;"/>
    <we:property name="DwdTEjQwIhIeJhwJeTxfFj8OQCoqPSMB" value="&quot;bSkWRGk=&quot;"/>
    <we:property name="DwdTEjQwIhIeJhwJeTxfFj8OQCo0PSMG" value="&quot;bSoWTA==&quot;"/>
    <we:property name="DwdTEjQwIhIeJhwJeTxfFj8OQCoqMDwG" value="&quot;aVYSHDYhNVU/NQ==&quot;"/>
    <we:property name="DwdTEjQwIhIeJhwJeTxfFj8OQCoqPSMG" value="&quot;&quot;"/>
  </we:properties>
  <we:bindings>
    <we:binding id="refEdit" type="matrix" appref="{6EC09E66-7148-984B-98B5-69001C9D006D}"/>
    <we:binding id="Worker" type="matrix" appref="{99C6F4F6-261A-314E-8BA1-E620163AA43D}"/>
    <we:binding id="Obj" type="matrix" appref="{1294A243-AABE-1D48-B8F8-85BEF392963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A986-BAA8-42AD-B70E-9CB109DA237C}">
  <dimension ref="A1:AA148"/>
  <sheetViews>
    <sheetView topLeftCell="B1" workbookViewId="0">
      <selection activeCell="Q158" sqref="Q158"/>
    </sheetView>
  </sheetViews>
  <sheetFormatPr baseColWidth="10" defaultColWidth="8.83203125" defaultRowHeight="15" x14ac:dyDescent="0.2"/>
  <sheetData>
    <row r="1" spans="1:27" x14ac:dyDescent="0.2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x14ac:dyDescent="0.2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 spans="1:27" ht="36" thickBot="1" x14ac:dyDescent="0.45">
      <c r="A4" s="52"/>
      <c r="B4" s="52"/>
      <c r="C4" s="52"/>
      <c r="D4" s="52"/>
      <c r="E4" s="87" t="s">
        <v>0</v>
      </c>
      <c r="F4" s="87"/>
      <c r="G4" s="87"/>
      <c r="H4" s="87"/>
      <c r="I4" s="87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</row>
    <row r="5" spans="1:27" ht="22" x14ac:dyDescent="0.3">
      <c r="A5" s="52"/>
      <c r="B5" s="52"/>
      <c r="C5" s="52"/>
      <c r="D5" s="52"/>
      <c r="E5" s="53" t="s">
        <v>121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x14ac:dyDescent="0.2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 spans="1:27" ht="16" x14ac:dyDescent="0.2">
      <c r="A7" s="52"/>
      <c r="B7" s="52"/>
      <c r="C7" s="52"/>
      <c r="D7" s="52"/>
      <c r="E7" s="54" t="s">
        <v>117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7" ht="16" x14ac:dyDescent="0.2">
      <c r="A8" s="52"/>
      <c r="B8" s="52"/>
      <c r="C8" s="52"/>
      <c r="D8" s="52"/>
      <c r="E8" s="54" t="s">
        <v>118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7" ht="16" x14ac:dyDescent="0.2">
      <c r="A9" s="52"/>
      <c r="B9" s="52"/>
      <c r="C9" s="52"/>
      <c r="D9" s="52"/>
      <c r="E9" s="54" t="s">
        <v>119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spans="1:27" ht="16" x14ac:dyDescent="0.2">
      <c r="A10" s="52"/>
      <c r="B10" s="52"/>
      <c r="C10" s="52"/>
      <c r="D10" s="52"/>
      <c r="E10" s="54" t="s">
        <v>120</v>
      </c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spans="1:27" x14ac:dyDescent="0.2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spans="1:27" x14ac:dyDescent="0.2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spans="1:27" x14ac:dyDescent="0.2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spans="1:27" x14ac:dyDescent="0.2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x14ac:dyDescent="0.2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spans="1:27" x14ac:dyDescent="0.2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spans="1:27" x14ac:dyDescent="0.2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spans="1:27" x14ac:dyDescent="0.2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spans="1:27" x14ac:dyDescent="0.2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 spans="1:27" x14ac:dyDescent="0.2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 spans="1:27" x14ac:dyDescent="0.2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spans="1:27" x14ac:dyDescent="0.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 spans="1:27" x14ac:dyDescent="0.2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 spans="1:27" x14ac:dyDescent="0.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 spans="1:27" x14ac:dyDescent="0.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 spans="1:27" x14ac:dyDescent="0.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 spans="1:27" x14ac:dyDescent="0.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 spans="1:27" x14ac:dyDescent="0.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spans="1:27" x14ac:dyDescent="0.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spans="1:27" x14ac:dyDescent="0.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spans="1:27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spans="1:27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spans="1:27" x14ac:dyDescent="0.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spans="1:27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 spans="1:27" x14ac:dyDescent="0.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spans="1:27" x14ac:dyDescent="0.2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 spans="1:27" x14ac:dyDescent="0.2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</row>
    <row r="38" spans="1:27" x14ac:dyDescent="0.2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 spans="1:27" x14ac:dyDescent="0.2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 spans="1:27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 spans="1:27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 spans="1:27" x14ac:dyDescent="0.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 spans="1:27" x14ac:dyDescent="0.2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 spans="1:27" x14ac:dyDescent="0.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 spans="1:27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</row>
    <row r="46" spans="1:27" x14ac:dyDescent="0.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 spans="1:27" x14ac:dyDescent="0.2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</row>
    <row r="48" spans="1:27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 spans="1:27" x14ac:dyDescent="0.2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</row>
    <row r="50" spans="1:27" x14ac:dyDescent="0.2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</row>
    <row r="51" spans="1:27" x14ac:dyDescent="0.2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</row>
    <row r="52" spans="1:27" x14ac:dyDescent="0.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</row>
    <row r="53" spans="1:27" x14ac:dyDescent="0.2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 spans="1:27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 spans="1:27" x14ac:dyDescent="0.2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 spans="1:27" x14ac:dyDescent="0.2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7" x14ac:dyDescent="0.2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spans="1:27" x14ac:dyDescent="0.2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 spans="1:27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</row>
    <row r="60" spans="1:27" x14ac:dyDescent="0.2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</row>
    <row r="61" spans="1:27" x14ac:dyDescent="0.2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</row>
    <row r="62" spans="1:27" x14ac:dyDescent="0.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</row>
    <row r="63" spans="1:27" x14ac:dyDescent="0.2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</row>
    <row r="64" spans="1:27" x14ac:dyDescent="0.2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</row>
    <row r="65" spans="1:27" x14ac:dyDescent="0.2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</row>
    <row r="66" spans="1:27" x14ac:dyDescent="0.2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 spans="1:27" x14ac:dyDescent="0.2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 spans="1:27" x14ac:dyDescent="0.2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</row>
    <row r="69" spans="1:27" x14ac:dyDescent="0.2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</row>
    <row r="70" spans="1:27" x14ac:dyDescent="0.2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</row>
    <row r="71" spans="1:27" x14ac:dyDescent="0.2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 spans="1:27" x14ac:dyDescent="0.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</row>
    <row r="73" spans="1:27" x14ac:dyDescent="0.2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</row>
    <row r="74" spans="1:27" x14ac:dyDescent="0.2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</row>
    <row r="75" spans="1:27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</row>
    <row r="76" spans="1:27" x14ac:dyDescent="0.2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</row>
    <row r="77" spans="1:27" x14ac:dyDescent="0.2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</row>
    <row r="78" spans="1:27" x14ac:dyDescent="0.2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 spans="1:27" x14ac:dyDescent="0.2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 spans="1:27" x14ac:dyDescent="0.2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</row>
    <row r="81" spans="1:27" x14ac:dyDescent="0.2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 spans="1:27" x14ac:dyDescent="0.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</row>
    <row r="83" spans="1:27" x14ac:dyDescent="0.2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</row>
    <row r="84" spans="1:27" x14ac:dyDescent="0.2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</row>
    <row r="85" spans="1:27" x14ac:dyDescent="0.2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</row>
    <row r="86" spans="1:27" x14ac:dyDescent="0.2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</row>
    <row r="87" spans="1:27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</row>
    <row r="88" spans="1:27" x14ac:dyDescent="0.2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 spans="1:27" x14ac:dyDescent="0.2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</row>
    <row r="90" spans="1:27" x14ac:dyDescent="0.2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 spans="1:27" x14ac:dyDescent="0.2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 spans="1:27" x14ac:dyDescent="0.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</row>
    <row r="93" spans="1:27" x14ac:dyDescent="0.2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 spans="1:27" x14ac:dyDescent="0.2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</row>
    <row r="95" spans="1:27" x14ac:dyDescent="0.2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</row>
    <row r="96" spans="1:27" x14ac:dyDescent="0.2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</row>
    <row r="97" spans="1:27" x14ac:dyDescent="0.2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</row>
    <row r="98" spans="1:27" x14ac:dyDescent="0.2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</row>
    <row r="99" spans="1:27" x14ac:dyDescent="0.2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</row>
    <row r="100" spans="1:27" x14ac:dyDescent="0.2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</row>
    <row r="101" spans="1:27" x14ac:dyDescent="0.2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 spans="1:27" x14ac:dyDescent="0.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</row>
    <row r="103" spans="1:27" x14ac:dyDescent="0.2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</row>
    <row r="104" spans="1:27" x14ac:dyDescent="0.2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</row>
    <row r="105" spans="1:27" x14ac:dyDescent="0.2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</row>
    <row r="106" spans="1:27" x14ac:dyDescent="0.2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</row>
    <row r="107" spans="1:27" x14ac:dyDescent="0.2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</row>
    <row r="108" spans="1:27" x14ac:dyDescent="0.2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</row>
    <row r="109" spans="1:27" x14ac:dyDescent="0.2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</row>
    <row r="110" spans="1:27" x14ac:dyDescent="0.2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 spans="1:27" x14ac:dyDescent="0.2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</row>
    <row r="112" spans="1:27" x14ac:dyDescent="0.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</row>
    <row r="113" spans="1:27" x14ac:dyDescent="0.2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</row>
    <row r="114" spans="1:27" x14ac:dyDescent="0.2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</row>
    <row r="115" spans="1:27" x14ac:dyDescent="0.2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</row>
    <row r="116" spans="1:27" x14ac:dyDescent="0.2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</row>
    <row r="117" spans="1:27" x14ac:dyDescent="0.2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</row>
    <row r="118" spans="1:27" x14ac:dyDescent="0.2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</row>
    <row r="119" spans="1:27" x14ac:dyDescent="0.2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</row>
    <row r="120" spans="1:27" x14ac:dyDescent="0.2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</row>
    <row r="121" spans="1:27" x14ac:dyDescent="0.2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</row>
    <row r="122" spans="1:27" x14ac:dyDescent="0.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</row>
    <row r="123" spans="1:27" x14ac:dyDescent="0.2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</row>
    <row r="124" spans="1:27" x14ac:dyDescent="0.2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</row>
    <row r="125" spans="1:27" x14ac:dyDescent="0.2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</row>
    <row r="126" spans="1:27" x14ac:dyDescent="0.2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</row>
    <row r="127" spans="1:27" x14ac:dyDescent="0.2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</row>
    <row r="128" spans="1:27" x14ac:dyDescent="0.2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</row>
    <row r="129" spans="1:27" x14ac:dyDescent="0.2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</row>
    <row r="130" spans="1:27" x14ac:dyDescent="0.2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</row>
    <row r="131" spans="1:27" x14ac:dyDescent="0.2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</row>
    <row r="132" spans="1:27" x14ac:dyDescent="0.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</row>
    <row r="133" spans="1:27" x14ac:dyDescent="0.2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</row>
    <row r="134" spans="1:27" x14ac:dyDescent="0.2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</row>
    <row r="135" spans="1:27" x14ac:dyDescent="0.2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</row>
    <row r="136" spans="1:27" x14ac:dyDescent="0.2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</row>
    <row r="137" spans="1:27" x14ac:dyDescent="0.2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</row>
    <row r="138" spans="1:27" x14ac:dyDescent="0.2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</row>
    <row r="139" spans="1:27" x14ac:dyDescent="0.2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</row>
    <row r="140" spans="1:27" x14ac:dyDescent="0.2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</row>
    <row r="141" spans="1:27" x14ac:dyDescent="0.2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</row>
    <row r="142" spans="1:27" x14ac:dyDescent="0.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</row>
    <row r="143" spans="1:27" x14ac:dyDescent="0.2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</row>
    <row r="144" spans="1:27" x14ac:dyDescent="0.2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</row>
    <row r="145" spans="1:27" x14ac:dyDescent="0.2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</row>
    <row r="146" spans="1:27" x14ac:dyDescent="0.2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</row>
    <row r="147" spans="1:27" x14ac:dyDescent="0.2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</row>
    <row r="148" spans="1:27" x14ac:dyDescent="0.2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</row>
  </sheetData>
  <mergeCells count="1">
    <mergeCell ref="E4:I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819F-FBE4-4BD9-8EE4-66BBA8D59210}">
  <sheetPr>
    <tabColor theme="7"/>
  </sheetPr>
  <dimension ref="A1:W47"/>
  <sheetViews>
    <sheetView topLeftCell="A2" zoomScale="110" zoomScaleNormal="110" workbookViewId="0">
      <selection activeCell="AB22" sqref="AB22"/>
    </sheetView>
  </sheetViews>
  <sheetFormatPr baseColWidth="10" defaultColWidth="8.83203125" defaultRowHeight="15" x14ac:dyDescent="0.2"/>
  <cols>
    <col min="1" max="1" width="30.33203125" customWidth="1"/>
    <col min="2" max="2" width="14.33203125" customWidth="1"/>
    <col min="3" max="3" width="13.33203125" customWidth="1"/>
    <col min="5" max="5" width="18.33203125" customWidth="1"/>
    <col min="6" max="6" width="18.83203125" customWidth="1"/>
    <col min="7" max="7" width="19" customWidth="1"/>
    <col min="8" max="8" width="19.1640625" customWidth="1"/>
    <col min="9" max="9" width="15.33203125" customWidth="1"/>
    <col min="10" max="10" width="12.1640625" customWidth="1"/>
    <col min="11" max="11" width="13.33203125" customWidth="1"/>
    <col min="16" max="20" width="10.83203125" bestFit="1" customWidth="1"/>
    <col min="21" max="21" width="12.33203125" bestFit="1" customWidth="1"/>
  </cols>
  <sheetData>
    <row r="1" spans="1:23" ht="25" thickBot="1" x14ac:dyDescent="0.35">
      <c r="A1" s="89" t="s">
        <v>0</v>
      </c>
      <c r="B1" s="89"/>
      <c r="C1" s="89"/>
    </row>
    <row r="2" spans="1:23" ht="20" thickTop="1" x14ac:dyDescent="0.25">
      <c r="F2" s="64"/>
      <c r="J2" s="15"/>
      <c r="K2" s="15"/>
    </row>
    <row r="3" spans="1:23" ht="19" x14ac:dyDescent="0.25">
      <c r="A3" s="88" t="s">
        <v>3</v>
      </c>
      <c r="B3" s="88"/>
      <c r="E3" s="88" t="s">
        <v>1</v>
      </c>
      <c r="F3" s="88"/>
      <c r="G3" s="88"/>
      <c r="H3" s="88"/>
      <c r="W3" t="s">
        <v>5</v>
      </c>
    </row>
    <row r="4" spans="1:23" ht="19" x14ac:dyDescent="0.25">
      <c r="A4" s="4" t="s">
        <v>6</v>
      </c>
      <c r="B4" s="16">
        <v>400</v>
      </c>
      <c r="C4" t="s">
        <v>7</v>
      </c>
      <c r="E4" s="20" t="s">
        <v>4</v>
      </c>
      <c r="F4" s="22">
        <f>Total_Income</f>
        <v>44090</v>
      </c>
      <c r="G4" s="23">
        <f>Total_Expenses</f>
        <v>44090</v>
      </c>
      <c r="H4" s="24">
        <f>Total_Income-Total_Expenses</f>
        <v>0</v>
      </c>
      <c r="W4" t="s">
        <v>8</v>
      </c>
    </row>
    <row r="5" spans="1:23" ht="19" x14ac:dyDescent="0.25">
      <c r="A5" s="4" t="s">
        <v>9</v>
      </c>
      <c r="B5" s="5">
        <v>0.5</v>
      </c>
      <c r="E5" s="57">
        <v>200</v>
      </c>
      <c r="F5" s="25">
        <f t="dataTable" ref="F5:H20" dt2D="0" dtr="0" r1="B4"/>
        <v>26295</v>
      </c>
      <c r="G5" s="25">
        <v>37505</v>
      </c>
      <c r="H5" s="26">
        <v>-11210</v>
      </c>
    </row>
    <row r="6" spans="1:23" ht="19" x14ac:dyDescent="0.25">
      <c r="A6" s="4" t="s">
        <v>10</v>
      </c>
      <c r="B6" s="6">
        <v>2</v>
      </c>
      <c r="C6" t="s">
        <v>11</v>
      </c>
      <c r="E6" s="20">
        <v>220</v>
      </c>
      <c r="F6" s="25">
        <v>28074.5</v>
      </c>
      <c r="G6" s="25">
        <v>38163.5</v>
      </c>
      <c r="H6" s="25">
        <v>-10089</v>
      </c>
    </row>
    <row r="7" spans="1:23" ht="19" x14ac:dyDescent="0.25">
      <c r="A7" s="4" t="s">
        <v>12</v>
      </c>
      <c r="B7" s="6">
        <v>19.95</v>
      </c>
      <c r="C7" t="s">
        <v>11</v>
      </c>
      <c r="E7" s="20">
        <v>240</v>
      </c>
      <c r="F7" s="25">
        <v>29854</v>
      </c>
      <c r="G7" s="25">
        <v>38822</v>
      </c>
      <c r="H7" s="25">
        <v>-8968</v>
      </c>
    </row>
    <row r="8" spans="1:23" ht="19" x14ac:dyDescent="0.25">
      <c r="A8" s="4" t="s">
        <v>13</v>
      </c>
      <c r="B8" s="6">
        <v>20.95</v>
      </c>
      <c r="C8" t="s">
        <v>11</v>
      </c>
      <c r="E8" s="20">
        <v>260</v>
      </c>
      <c r="F8" s="25">
        <v>31633.5</v>
      </c>
      <c r="G8" s="25">
        <v>39480.5</v>
      </c>
      <c r="H8" s="25">
        <v>-7847</v>
      </c>
    </row>
    <row r="9" spans="1:23" ht="19" x14ac:dyDescent="0.25">
      <c r="A9" s="4" t="s">
        <v>14</v>
      </c>
      <c r="B9" s="17">
        <v>88.974999999999994</v>
      </c>
      <c r="C9" t="s">
        <v>7</v>
      </c>
      <c r="E9" s="20">
        <v>280</v>
      </c>
      <c r="F9" s="25">
        <v>33413</v>
      </c>
      <c r="G9" s="25">
        <v>40139</v>
      </c>
      <c r="H9" s="25">
        <v>-6726</v>
      </c>
    </row>
    <row r="10" spans="1:23" ht="19" x14ac:dyDescent="0.25">
      <c r="B10" s="6"/>
      <c r="E10" s="20">
        <v>300</v>
      </c>
      <c r="F10" s="25">
        <v>35192.5</v>
      </c>
      <c r="G10" s="25">
        <v>40797.5</v>
      </c>
      <c r="H10" s="25">
        <v>-5605</v>
      </c>
    </row>
    <row r="11" spans="1:23" ht="19" x14ac:dyDescent="0.25">
      <c r="A11" s="88" t="s">
        <v>15</v>
      </c>
      <c r="B11" s="88"/>
      <c r="C11" t="s">
        <v>123</v>
      </c>
      <c r="E11" s="20">
        <v>320</v>
      </c>
      <c r="F11" s="25">
        <v>36972</v>
      </c>
      <c r="G11" s="25">
        <v>41456</v>
      </c>
      <c r="H11" s="25">
        <v>-4484</v>
      </c>
      <c r="I11" s="64"/>
    </row>
    <row r="12" spans="1:23" ht="19" x14ac:dyDescent="0.25">
      <c r="A12" s="7" t="s">
        <v>16</v>
      </c>
      <c r="B12" s="41">
        <v>500</v>
      </c>
      <c r="C12" t="s">
        <v>17</v>
      </c>
      <c r="E12" s="20">
        <v>340</v>
      </c>
      <c r="F12" s="25">
        <v>38751.5</v>
      </c>
      <c r="G12" s="25">
        <v>42114.5</v>
      </c>
      <c r="H12" s="25">
        <v>-3363</v>
      </c>
    </row>
    <row r="13" spans="1:23" ht="19" x14ac:dyDescent="0.25">
      <c r="A13" s="7" t="s">
        <v>18</v>
      </c>
      <c r="B13" s="41">
        <v>240</v>
      </c>
      <c r="C13" t="s">
        <v>17</v>
      </c>
      <c r="E13" s="20">
        <v>360</v>
      </c>
      <c r="F13" s="25">
        <v>40531</v>
      </c>
      <c r="G13" s="25">
        <v>42773</v>
      </c>
      <c r="H13" s="25">
        <v>-2242</v>
      </c>
    </row>
    <row r="14" spans="1:23" ht="19" x14ac:dyDescent="0.25">
      <c r="A14" s="7" t="s">
        <v>19</v>
      </c>
      <c r="B14" s="55">
        <v>50</v>
      </c>
      <c r="C14" t="s">
        <v>20</v>
      </c>
      <c r="E14" s="20">
        <v>380</v>
      </c>
      <c r="F14" s="25">
        <v>42310.5</v>
      </c>
      <c r="G14" s="25">
        <v>43431.5</v>
      </c>
      <c r="H14" s="25">
        <v>-1121</v>
      </c>
    </row>
    <row r="15" spans="1:23" ht="19" x14ac:dyDescent="0.25">
      <c r="A15" s="7" t="s">
        <v>21</v>
      </c>
      <c r="B15" s="55">
        <v>100</v>
      </c>
      <c r="C15" t="s">
        <v>20</v>
      </c>
      <c r="E15" s="57">
        <v>400</v>
      </c>
      <c r="F15" s="26">
        <v>44090</v>
      </c>
      <c r="G15" s="26">
        <v>44090</v>
      </c>
      <c r="H15" s="26">
        <v>0</v>
      </c>
    </row>
    <row r="16" spans="1:23" ht="19" x14ac:dyDescent="0.25">
      <c r="A16" s="4" t="s">
        <v>122</v>
      </c>
      <c r="B16" s="7"/>
      <c r="E16" s="20">
        <v>420</v>
      </c>
      <c r="F16" s="25">
        <v>45869.5</v>
      </c>
      <c r="G16" s="25">
        <v>44748.5</v>
      </c>
      <c r="H16" s="25">
        <v>1121</v>
      </c>
    </row>
    <row r="17" spans="1:11" ht="19" x14ac:dyDescent="0.25">
      <c r="A17" s="88" t="s">
        <v>22</v>
      </c>
      <c r="B17" s="88"/>
      <c r="E17" s="20">
        <v>440</v>
      </c>
      <c r="F17" s="25">
        <v>47649</v>
      </c>
      <c r="G17" s="25">
        <v>45407</v>
      </c>
      <c r="H17" s="25">
        <v>2242</v>
      </c>
    </row>
    <row r="18" spans="1:11" ht="19" x14ac:dyDescent="0.25">
      <c r="A18" s="7" t="s">
        <v>23</v>
      </c>
      <c r="B18" s="8">
        <v>8500</v>
      </c>
      <c r="C18" t="s">
        <v>124</v>
      </c>
      <c r="E18" s="20">
        <v>460</v>
      </c>
      <c r="F18" s="25">
        <v>49428.5</v>
      </c>
      <c r="G18" s="25">
        <v>46065.5</v>
      </c>
      <c r="H18" s="25">
        <v>3363</v>
      </c>
    </row>
    <row r="19" spans="1:11" ht="19" x14ac:dyDescent="0.25">
      <c r="A19" s="9" t="s">
        <v>24</v>
      </c>
      <c r="B19" s="10">
        <f>B9*B4</f>
        <v>35590</v>
      </c>
      <c r="E19" s="20">
        <v>480</v>
      </c>
      <c r="F19" s="25">
        <v>51208</v>
      </c>
      <c r="G19" s="25">
        <v>46724</v>
      </c>
      <c r="H19" s="25">
        <v>4484</v>
      </c>
    </row>
    <row r="20" spans="1:11" ht="19" x14ac:dyDescent="0.25">
      <c r="A20" s="11" t="s">
        <v>25</v>
      </c>
      <c r="C20" s="29">
        <f>SUM(B18:B19)</f>
        <v>44090</v>
      </c>
      <c r="E20" s="20">
        <v>500</v>
      </c>
      <c r="F20" s="25">
        <v>52987.5</v>
      </c>
      <c r="G20" s="25">
        <v>47382.5</v>
      </c>
      <c r="H20" s="25">
        <v>5605</v>
      </c>
    </row>
    <row r="21" spans="1:11" ht="19" x14ac:dyDescent="0.25">
      <c r="A21" s="7"/>
      <c r="B21" s="7"/>
    </row>
    <row r="22" spans="1:11" ht="19" x14ac:dyDescent="0.25">
      <c r="A22" s="88" t="s">
        <v>26</v>
      </c>
      <c r="B22" s="88"/>
      <c r="E22" s="88" t="s">
        <v>2</v>
      </c>
      <c r="F22" s="88"/>
      <c r="G22" s="88"/>
      <c r="H22" s="88"/>
      <c r="I22" s="88"/>
      <c r="J22" s="88"/>
      <c r="K22" s="88"/>
    </row>
    <row r="23" spans="1:11" ht="19" x14ac:dyDescent="0.25">
      <c r="A23" s="7" t="s">
        <v>27</v>
      </c>
      <c r="B23" s="12">
        <v>3345</v>
      </c>
      <c r="E23" s="27">
        <f>Balance</f>
        <v>0</v>
      </c>
      <c r="F23" s="28">
        <v>50</v>
      </c>
      <c r="G23" s="28">
        <v>60</v>
      </c>
      <c r="H23" s="28">
        <v>70</v>
      </c>
      <c r="I23" s="28">
        <v>80</v>
      </c>
      <c r="J23" s="28">
        <v>90</v>
      </c>
      <c r="K23" s="28">
        <v>100</v>
      </c>
    </row>
    <row r="24" spans="1:11" ht="19" x14ac:dyDescent="0.25">
      <c r="A24" s="7" t="s">
        <v>28</v>
      </c>
      <c r="B24" s="12">
        <v>12500</v>
      </c>
      <c r="E24" s="21">
        <v>200</v>
      </c>
      <c r="F24" s="25">
        <f t="dataTable" ref="F24:K39" dt2D="1" dtr="1" r1="B9" r2="B4" ca="1"/>
        <v>-19005</v>
      </c>
      <c r="G24" s="25">
        <v>-17005</v>
      </c>
      <c r="H24" s="25">
        <v>-15005</v>
      </c>
      <c r="I24" s="25">
        <v>-13005</v>
      </c>
      <c r="J24" s="25">
        <v>-11005</v>
      </c>
      <c r="K24" s="25">
        <v>-9005</v>
      </c>
    </row>
    <row r="25" spans="1:11" ht="19" x14ac:dyDescent="0.25">
      <c r="A25" s="7" t="s">
        <v>29</v>
      </c>
      <c r="B25" s="12">
        <f>B6*B4</f>
        <v>800</v>
      </c>
      <c r="C25" t="s">
        <v>30</v>
      </c>
      <c r="E25" s="21">
        <v>220</v>
      </c>
      <c r="F25" s="25">
        <v>-18663.5</v>
      </c>
      <c r="G25" s="25">
        <v>-16463.5</v>
      </c>
      <c r="H25" s="25">
        <v>-14263.5</v>
      </c>
      <c r="I25" s="25">
        <v>-12063.5</v>
      </c>
      <c r="J25" s="25">
        <v>-9863.5</v>
      </c>
      <c r="K25" s="25">
        <v>-7663.5</v>
      </c>
    </row>
    <row r="26" spans="1:11" ht="19" x14ac:dyDescent="0.25">
      <c r="A26" s="7" t="s">
        <v>31</v>
      </c>
      <c r="B26" s="12">
        <f>B7*(B5*B4)</f>
        <v>3990</v>
      </c>
      <c r="C26" t="s">
        <v>30</v>
      </c>
      <c r="E26" s="21">
        <v>240</v>
      </c>
      <c r="F26" s="25">
        <v>-18322</v>
      </c>
      <c r="G26" s="25">
        <v>-15922</v>
      </c>
      <c r="H26" s="25">
        <v>-13522</v>
      </c>
      <c r="I26" s="25">
        <v>-11122</v>
      </c>
      <c r="J26" s="25">
        <v>-8722</v>
      </c>
      <c r="K26" s="25">
        <v>-6322</v>
      </c>
    </row>
    <row r="27" spans="1:11" ht="19" x14ac:dyDescent="0.25">
      <c r="A27" s="7" t="s">
        <v>32</v>
      </c>
      <c r="B27" s="12">
        <v>4575</v>
      </c>
      <c r="E27" s="21">
        <v>260</v>
      </c>
      <c r="F27" s="25">
        <v>-17980.5</v>
      </c>
      <c r="G27" s="25">
        <v>-15380.5</v>
      </c>
      <c r="H27" s="25">
        <v>-12780.5</v>
      </c>
      <c r="I27" s="25">
        <v>-10180.5</v>
      </c>
      <c r="J27" s="25">
        <v>-7580.5</v>
      </c>
      <c r="K27" s="25">
        <v>-4980.5</v>
      </c>
    </row>
    <row r="28" spans="1:11" ht="19" x14ac:dyDescent="0.25">
      <c r="A28" s="7" t="s">
        <v>33</v>
      </c>
      <c r="B28" s="12">
        <v>3000</v>
      </c>
      <c r="E28" s="21">
        <v>280</v>
      </c>
      <c r="F28" s="25">
        <v>-17639</v>
      </c>
      <c r="G28" s="25">
        <v>-14839</v>
      </c>
      <c r="H28" s="25">
        <v>-12039</v>
      </c>
      <c r="I28" s="25">
        <v>-9239</v>
      </c>
      <c r="J28" s="25">
        <v>-6439</v>
      </c>
      <c r="K28" s="25">
        <v>-3639</v>
      </c>
    </row>
    <row r="29" spans="1:11" ht="19" x14ac:dyDescent="0.25">
      <c r="A29" s="7" t="s">
        <v>34</v>
      </c>
      <c r="B29" s="12">
        <v>2500</v>
      </c>
      <c r="E29" s="21">
        <v>300</v>
      </c>
      <c r="F29" s="25">
        <v>-17297.5</v>
      </c>
      <c r="G29" s="25">
        <v>-14297.5</v>
      </c>
      <c r="H29" s="25">
        <v>-11297.5</v>
      </c>
      <c r="I29" s="25">
        <v>-8297.5</v>
      </c>
      <c r="J29" s="25">
        <v>-5297.5</v>
      </c>
      <c r="K29" s="25">
        <v>-2297.5</v>
      </c>
    </row>
    <row r="30" spans="1:11" ht="19" x14ac:dyDescent="0.25">
      <c r="A30" s="7" t="s">
        <v>35</v>
      </c>
      <c r="B30" s="12">
        <f>B8*B4</f>
        <v>8380</v>
      </c>
      <c r="C30" t="s">
        <v>36</v>
      </c>
      <c r="E30" s="21">
        <v>320</v>
      </c>
      <c r="F30" s="25">
        <v>-16956</v>
      </c>
      <c r="G30" s="25">
        <v>-13756</v>
      </c>
      <c r="H30" s="25">
        <v>-10556</v>
      </c>
      <c r="I30" s="25">
        <v>-7356</v>
      </c>
      <c r="J30" s="25">
        <v>-4156</v>
      </c>
      <c r="K30" s="25">
        <v>-956</v>
      </c>
    </row>
    <row r="31" spans="1:11" ht="19" x14ac:dyDescent="0.25">
      <c r="A31" s="9" t="s">
        <v>37</v>
      </c>
      <c r="B31" s="13">
        <v>5000</v>
      </c>
      <c r="E31" s="21">
        <v>340</v>
      </c>
      <c r="F31" s="25">
        <v>-16614.5</v>
      </c>
      <c r="G31" s="25">
        <v>-13214.5</v>
      </c>
      <c r="H31" s="25">
        <v>-9814.5</v>
      </c>
      <c r="I31" s="25">
        <v>-6414.5</v>
      </c>
      <c r="J31" s="25">
        <v>-3014.5</v>
      </c>
      <c r="K31" s="26">
        <v>385.5</v>
      </c>
    </row>
    <row r="32" spans="1:11" ht="19" x14ac:dyDescent="0.25">
      <c r="A32" s="11" t="s">
        <v>38</v>
      </c>
      <c r="C32" s="29">
        <f>SUM(B23:B31)</f>
        <v>44090</v>
      </c>
      <c r="E32" s="21">
        <v>360</v>
      </c>
      <c r="F32" s="25">
        <v>-16273</v>
      </c>
      <c r="G32" s="25">
        <v>-12673</v>
      </c>
      <c r="H32" s="25">
        <v>-9073</v>
      </c>
      <c r="I32" s="25">
        <v>-5473</v>
      </c>
      <c r="J32" s="25">
        <v>-1873</v>
      </c>
      <c r="K32" s="25">
        <v>1727</v>
      </c>
    </row>
    <row r="33" spans="1:11" ht="19" x14ac:dyDescent="0.25">
      <c r="A33" s="7"/>
      <c r="B33" s="7"/>
      <c r="E33" s="21">
        <v>380</v>
      </c>
      <c r="F33" s="25">
        <v>-15931.5</v>
      </c>
      <c r="G33" s="25">
        <v>-12131.5</v>
      </c>
      <c r="H33" s="25">
        <v>-8331.5</v>
      </c>
      <c r="I33" s="25">
        <v>-4531.5</v>
      </c>
      <c r="J33" s="25">
        <v>-731.5</v>
      </c>
      <c r="K33" s="25">
        <v>3068.5</v>
      </c>
    </row>
    <row r="34" spans="1:11" ht="19" x14ac:dyDescent="0.25">
      <c r="A34" s="18" t="s">
        <v>39</v>
      </c>
      <c r="C34" s="19">
        <f>Total_Income-Total_Expenses</f>
        <v>0</v>
      </c>
      <c r="E34" s="21">
        <v>400</v>
      </c>
      <c r="F34" s="25">
        <v>-15590</v>
      </c>
      <c r="G34" s="25">
        <v>-11590</v>
      </c>
      <c r="H34" s="25">
        <v>-7590</v>
      </c>
      <c r="I34" s="25">
        <v>-3590</v>
      </c>
      <c r="J34" s="56">
        <v>410</v>
      </c>
      <c r="K34" s="25">
        <v>4410</v>
      </c>
    </row>
    <row r="35" spans="1:11" ht="19" x14ac:dyDescent="0.25">
      <c r="E35" s="21">
        <v>420</v>
      </c>
      <c r="F35" s="25">
        <v>-15248.5</v>
      </c>
      <c r="G35" s="25">
        <v>-11048.5</v>
      </c>
      <c r="H35" s="25">
        <v>-6848.5</v>
      </c>
      <c r="I35" s="25">
        <v>-2648.5</v>
      </c>
      <c r="J35" s="25">
        <v>1551.5</v>
      </c>
      <c r="K35" s="25">
        <v>5751.5</v>
      </c>
    </row>
    <row r="36" spans="1:11" ht="19" x14ac:dyDescent="0.25">
      <c r="E36" s="21">
        <v>440</v>
      </c>
      <c r="F36" s="25">
        <v>-14907</v>
      </c>
      <c r="G36" s="25">
        <v>-10507</v>
      </c>
      <c r="H36" s="25">
        <v>-6107</v>
      </c>
      <c r="I36" s="25">
        <v>-1707</v>
      </c>
      <c r="J36" s="25">
        <v>2693</v>
      </c>
      <c r="K36" s="25">
        <v>7093</v>
      </c>
    </row>
    <row r="37" spans="1:11" ht="19" x14ac:dyDescent="0.25">
      <c r="E37" s="21">
        <v>460</v>
      </c>
      <c r="F37" s="25">
        <v>-14565.5</v>
      </c>
      <c r="G37" s="25">
        <v>-9965.5</v>
      </c>
      <c r="H37" s="25">
        <v>-5365.5</v>
      </c>
      <c r="I37" s="25">
        <v>-765.5</v>
      </c>
      <c r="J37" s="25">
        <v>3834.5</v>
      </c>
      <c r="K37" s="25">
        <v>8434.5</v>
      </c>
    </row>
    <row r="38" spans="1:11" ht="19" x14ac:dyDescent="0.25">
      <c r="E38" s="21">
        <v>480</v>
      </c>
      <c r="F38" s="25">
        <v>-14224</v>
      </c>
      <c r="G38" s="25">
        <v>-9424</v>
      </c>
      <c r="H38" s="25">
        <v>-4624</v>
      </c>
      <c r="I38" s="26">
        <v>176</v>
      </c>
      <c r="J38" s="25">
        <v>4976</v>
      </c>
      <c r="K38" s="25">
        <v>9776</v>
      </c>
    </row>
    <row r="39" spans="1:11" ht="19" x14ac:dyDescent="0.25">
      <c r="E39" s="21">
        <v>500</v>
      </c>
      <c r="F39" s="25">
        <v>-13882.5</v>
      </c>
      <c r="G39" s="25">
        <v>-8882.5</v>
      </c>
      <c r="H39" s="25">
        <v>-3882.5</v>
      </c>
      <c r="I39" s="25">
        <v>1117.5</v>
      </c>
      <c r="J39" s="25">
        <v>6117.5</v>
      </c>
      <c r="K39" s="25">
        <v>11117.5</v>
      </c>
    </row>
    <row r="41" spans="1:11" x14ac:dyDescent="0.2">
      <c r="E41" t="s">
        <v>126</v>
      </c>
    </row>
    <row r="47" spans="1:11" x14ac:dyDescent="0.2">
      <c r="A47" s="14"/>
    </row>
  </sheetData>
  <scenarios current="0" sqref="F4:H4">
    <scenario name="500 Attend" locked="1" count="4" user="Higgs, Hailey Nicole" comment="Created by Higgs, Hailey Nicole on 11/7/2024">
      <inputCells r="B4" val="500"/>
      <inputCells r="B8" val="15.95" numFmtId="44"/>
      <inputCells r="B9" val="75" numFmtId="44"/>
      <inputCells r="B24" val="12500" numFmtId="164"/>
    </scenario>
    <scenario name="400 Attend" locked="1" count="4" user="Higgs, Hailey Nicole" comment="Created by Higgs, Hailey Nicole on 11/7/2024">
      <inputCells r="B4" val="400"/>
      <inputCells r="B8" val="17.95" numFmtId="44"/>
      <inputCells r="B9" val="85" numFmtId="44"/>
      <inputCells r="B24" val="12500" numFmtId="164"/>
    </scenario>
    <scenario name="300 Attend" locked="1" count="4" user="Higgs, Hailey Nicole" comment="Created by Higgs, Hailey Nicole on 11/7/2024">
      <inputCells r="B4" val="300"/>
      <inputCells r="B8" val="19.95" numFmtId="44"/>
      <inputCells r="B9" val="90" numFmtId="44"/>
      <inputCells r="B24" val="11995" numFmtId="164"/>
    </scenario>
    <scenario name="200 Attend" locked="1" count="4" user="Higgs, Hailey Nicole" comment="Created by Higgs, Hailey Nicole on 11/7/2024">
      <inputCells r="B4" val="200"/>
      <inputCells r="B8" val="22.95" numFmtId="44"/>
      <inputCells r="B9" val="95" numFmtId="44"/>
      <inputCells r="B24" val="11995" numFmtId="164"/>
    </scenario>
  </scenarios>
  <mergeCells count="7">
    <mergeCell ref="A22:B22"/>
    <mergeCell ref="E22:K22"/>
    <mergeCell ref="A1:C1"/>
    <mergeCell ref="A3:B3"/>
    <mergeCell ref="A11:B11"/>
    <mergeCell ref="A17:B17"/>
    <mergeCell ref="E3:H3"/>
  </mergeCells>
  <pageMargins left="0.7" right="0.7" top="0.75" bottom="0.75" header="0.3" footer="0.3"/>
  <pageSetup orientation="landscape" horizontalDpi="1200" verticalDpi="1200" r:id="rId1"/>
  <headerFooter>
    <oddFooter>&amp;LHiggs, Schmotzer, Hines, Carlos&amp;CValentine's Day Data&amp;R&amp;F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7CD0-05CB-4D79-9073-FE712A5D4188}">
  <sheetPr>
    <tabColor theme="7"/>
    <outlinePr summaryBelow="0"/>
  </sheetPr>
  <dimension ref="B1:H16"/>
  <sheetViews>
    <sheetView showFormulas="1" showGridLines="0" topLeftCell="B1" workbookViewId="0">
      <selection activeCell="C18" sqref="C18"/>
    </sheetView>
  </sheetViews>
  <sheetFormatPr baseColWidth="10" defaultColWidth="8.83203125" defaultRowHeight="15" outlineLevelRow="1" outlineLevelCol="1" x14ac:dyDescent="0.2"/>
  <cols>
    <col min="3" max="3" width="17.6640625" customWidth="1"/>
    <col min="4" max="4" width="10.83203125" customWidth="1" outlineLevel="1"/>
    <col min="5" max="5" width="11.33203125" customWidth="1" outlineLevel="1"/>
    <col min="6" max="6" width="12.1640625" customWidth="1" outlineLevel="1"/>
    <col min="7" max="8" width="14.1640625" bestFit="1" customWidth="1" outlineLevel="1"/>
  </cols>
  <sheetData>
    <row r="1" spans="2:8" ht="16" thickBot="1" x14ac:dyDescent="0.25"/>
    <row r="2" spans="2:8" ht="22" x14ac:dyDescent="0.3">
      <c r="B2" s="90" t="s">
        <v>68</v>
      </c>
      <c r="C2" s="90"/>
      <c r="D2" s="39"/>
      <c r="E2" s="39"/>
      <c r="F2" s="39"/>
      <c r="G2" s="39"/>
      <c r="H2" s="39"/>
    </row>
    <row r="3" spans="2:8" ht="16" collapsed="1" x14ac:dyDescent="0.2">
      <c r="B3" s="38"/>
      <c r="C3" s="38"/>
      <c r="D3" s="40" t="s">
        <v>70</v>
      </c>
      <c r="E3" s="40" t="s">
        <v>63</v>
      </c>
      <c r="F3" s="40" t="s">
        <v>65</v>
      </c>
      <c r="G3" s="40" t="s">
        <v>66</v>
      </c>
      <c r="H3" s="40" t="s">
        <v>67</v>
      </c>
    </row>
    <row r="4" spans="2:8" ht="36" hidden="1" outlineLevel="1" x14ac:dyDescent="0.2">
      <c r="B4" s="30"/>
      <c r="C4" s="30"/>
      <c r="D4" s="31"/>
      <c r="E4" s="32" t="s">
        <v>64</v>
      </c>
      <c r="F4" s="32" t="s">
        <v>64</v>
      </c>
      <c r="G4" s="32" t="s">
        <v>64</v>
      </c>
      <c r="H4" s="32" t="s">
        <v>64</v>
      </c>
    </row>
    <row r="5" spans="2:8" x14ac:dyDescent="0.2">
      <c r="B5" s="33" t="s">
        <v>69</v>
      </c>
      <c r="C5" s="33"/>
      <c r="D5" s="34"/>
      <c r="E5" s="34"/>
      <c r="F5" s="34"/>
      <c r="G5" s="34"/>
      <c r="H5" s="34"/>
    </row>
    <row r="6" spans="2:8" outlineLevel="1" x14ac:dyDescent="0.2">
      <c r="B6" s="30"/>
      <c r="C6" s="30" t="s">
        <v>57</v>
      </c>
      <c r="D6" s="31">
        <v>400</v>
      </c>
      <c r="E6" s="35">
        <v>500</v>
      </c>
      <c r="F6" s="35">
        <v>400</v>
      </c>
      <c r="G6" s="35">
        <v>300</v>
      </c>
      <c r="H6" s="35">
        <v>200</v>
      </c>
    </row>
    <row r="7" spans="2:8" outlineLevel="1" x14ac:dyDescent="0.2">
      <c r="B7" s="30"/>
      <c r="C7" s="30" t="s">
        <v>58</v>
      </c>
      <c r="D7" s="31">
        <v>20.95</v>
      </c>
      <c r="E7" s="35">
        <v>15.95</v>
      </c>
      <c r="F7" s="35">
        <v>17.95</v>
      </c>
      <c r="G7" s="35">
        <v>19.95</v>
      </c>
      <c r="H7" s="35">
        <v>22.95</v>
      </c>
    </row>
    <row r="8" spans="2:8" outlineLevel="1" x14ac:dyDescent="0.2">
      <c r="B8" s="30"/>
      <c r="C8" s="30" t="s">
        <v>59</v>
      </c>
      <c r="D8" s="31">
        <v>88.974999999999994</v>
      </c>
      <c r="E8" s="35">
        <v>75</v>
      </c>
      <c r="F8" s="35">
        <v>85</v>
      </c>
      <c r="G8" s="35">
        <v>90</v>
      </c>
      <c r="H8" s="35">
        <v>95</v>
      </c>
    </row>
    <row r="9" spans="2:8" outlineLevel="1" x14ac:dyDescent="0.2">
      <c r="B9" s="30"/>
      <c r="C9" s="30" t="s">
        <v>60</v>
      </c>
      <c r="D9" s="31">
        <v>12500</v>
      </c>
      <c r="E9" s="35">
        <v>12500</v>
      </c>
      <c r="F9" s="35">
        <v>12500</v>
      </c>
      <c r="G9" s="35">
        <v>11995</v>
      </c>
      <c r="H9" s="35">
        <v>11995</v>
      </c>
    </row>
    <row r="10" spans="2:8" x14ac:dyDescent="0.2">
      <c r="B10" s="33" t="s">
        <v>71</v>
      </c>
      <c r="C10" s="33"/>
      <c r="D10" s="34"/>
      <c r="E10" s="34"/>
      <c r="F10" s="34"/>
      <c r="G10" s="34"/>
      <c r="H10" s="34"/>
    </row>
    <row r="11" spans="2:8" outlineLevel="1" x14ac:dyDescent="0.2">
      <c r="B11" s="30"/>
      <c r="C11" s="30" t="s">
        <v>61</v>
      </c>
      <c r="D11" s="31">
        <v>35590</v>
      </c>
      <c r="E11" s="31">
        <v>37500</v>
      </c>
      <c r="F11" s="31">
        <v>34000</v>
      </c>
      <c r="G11" s="31">
        <v>27000</v>
      </c>
      <c r="H11" s="31">
        <v>19000</v>
      </c>
    </row>
    <row r="12" spans="2:8" outlineLevel="1" x14ac:dyDescent="0.2">
      <c r="B12" s="30"/>
      <c r="C12" s="30" t="s">
        <v>26</v>
      </c>
      <c r="D12" s="31">
        <v>44090</v>
      </c>
      <c r="E12" s="31">
        <v>44882.5</v>
      </c>
      <c r="F12" s="31">
        <v>42890</v>
      </c>
      <c r="G12" s="31">
        <v>39992.5</v>
      </c>
      <c r="H12" s="31">
        <v>37400</v>
      </c>
    </row>
    <row r="13" spans="2:8" ht="16" outlineLevel="1" thickBot="1" x14ac:dyDescent="0.25">
      <c r="B13" s="36"/>
      <c r="C13" s="36" t="s">
        <v>62</v>
      </c>
      <c r="D13" s="37">
        <v>0</v>
      </c>
      <c r="E13" s="37">
        <v>1117.5</v>
      </c>
      <c r="F13" s="37">
        <v>-390</v>
      </c>
      <c r="G13" s="37">
        <v>-4492.5</v>
      </c>
      <c r="H13" s="37">
        <v>-9900</v>
      </c>
    </row>
    <row r="14" spans="2:8" x14ac:dyDescent="0.2">
      <c r="B14" t="s">
        <v>72</v>
      </c>
    </row>
    <row r="15" spans="2:8" x14ac:dyDescent="0.2">
      <c r="B15" t="s">
        <v>73</v>
      </c>
    </row>
    <row r="16" spans="2:8" x14ac:dyDescent="0.2">
      <c r="B16" t="s">
        <v>74</v>
      </c>
    </row>
  </sheetData>
  <mergeCells count="1">
    <mergeCell ref="B2:C2"/>
  </mergeCells>
  <pageMargins left="0.7" right="0.7" top="0.75" bottom="0.75" header="0.3" footer="0.3"/>
  <pageSetup orientation="landscape" horizontalDpi="1200" verticalDpi="1200" r:id="rId1"/>
  <headerFooter>
    <oddFooter>&amp;LHiggs, Schmotzer, Hines, Carlos&amp;CScenerio Summary&amp;R
e06Dance_Team2_Higgs_Schmotzer_Hines_Carlos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3334-0762-4B38-9DA4-AB0505029246}">
  <sheetPr>
    <tabColor theme="7"/>
  </sheetPr>
  <dimension ref="A1:G31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cols>
    <col min="1" max="1" width="2.33203125" customWidth="1"/>
    <col min="2" max="2" width="12.1640625" bestFit="1" customWidth="1"/>
    <col min="3" max="3" width="16.33203125" bestFit="1" customWidth="1"/>
    <col min="4" max="4" width="13.33203125" bestFit="1" customWidth="1"/>
    <col min="5" max="5" width="18.6640625" bestFit="1" customWidth="1"/>
    <col min="6" max="6" width="11.33203125" bestFit="1" customWidth="1"/>
    <col min="7" max="7" width="8" bestFit="1" customWidth="1"/>
  </cols>
  <sheetData>
    <row r="1" spans="1:5" x14ac:dyDescent="0.2">
      <c r="A1" s="14" t="s">
        <v>78</v>
      </c>
    </row>
    <row r="2" spans="1:5" x14ac:dyDescent="0.2">
      <c r="A2" s="14" t="s">
        <v>147</v>
      </c>
    </row>
    <row r="3" spans="1:5" x14ac:dyDescent="0.2">
      <c r="A3" s="14" t="s">
        <v>112</v>
      </c>
    </row>
    <row r="4" spans="1:5" x14ac:dyDescent="0.2">
      <c r="A4" s="14" t="s">
        <v>79</v>
      </c>
    </row>
    <row r="5" spans="1:5" x14ac:dyDescent="0.2">
      <c r="A5" s="14" t="s">
        <v>80</v>
      </c>
    </row>
    <row r="6" spans="1:5" x14ac:dyDescent="0.2">
      <c r="A6" s="14"/>
      <c r="B6" t="s">
        <v>81</v>
      </c>
    </row>
    <row r="7" spans="1:5" x14ac:dyDescent="0.2">
      <c r="A7" s="14"/>
      <c r="B7" t="s">
        <v>82</v>
      </c>
    </row>
    <row r="8" spans="1:5" x14ac:dyDescent="0.2">
      <c r="A8" s="14"/>
      <c r="B8" t="s">
        <v>83</v>
      </c>
    </row>
    <row r="9" spans="1:5" x14ac:dyDescent="0.2">
      <c r="A9" s="14" t="s">
        <v>84</v>
      </c>
    </row>
    <row r="10" spans="1:5" x14ac:dyDescent="0.2">
      <c r="B10" t="s">
        <v>85</v>
      </c>
    </row>
    <row r="11" spans="1:5" x14ac:dyDescent="0.2">
      <c r="B11" t="s">
        <v>86</v>
      </c>
    </row>
    <row r="12" spans="1:5" x14ac:dyDescent="0.2">
      <c r="B12" t="s">
        <v>87</v>
      </c>
    </row>
    <row r="14" spans="1:5" ht="16" thickBot="1" x14ac:dyDescent="0.25">
      <c r="A14" t="s">
        <v>88</v>
      </c>
    </row>
    <row r="15" spans="1:5" ht="16" thickBot="1" x14ac:dyDescent="0.25">
      <c r="B15" s="43" t="s">
        <v>89</v>
      </c>
      <c r="C15" s="43" t="s">
        <v>90</v>
      </c>
      <c r="D15" s="43" t="s">
        <v>91</v>
      </c>
      <c r="E15" s="43" t="s">
        <v>92</v>
      </c>
    </row>
    <row r="16" spans="1:5" ht="16" thickBot="1" x14ac:dyDescent="0.25">
      <c r="B16" s="42" t="s">
        <v>100</v>
      </c>
      <c r="C16" s="42" t="s">
        <v>39</v>
      </c>
      <c r="D16" s="42">
        <v>0</v>
      </c>
      <c r="E16" s="59">
        <v>9776</v>
      </c>
    </row>
    <row r="19" spans="1:7" ht="16" thickBot="1" x14ac:dyDescent="0.25">
      <c r="A19" t="s">
        <v>93</v>
      </c>
    </row>
    <row r="20" spans="1:7" ht="16" thickBot="1" x14ac:dyDescent="0.25">
      <c r="B20" s="43" t="s">
        <v>89</v>
      </c>
      <c r="C20" s="43" t="s">
        <v>90</v>
      </c>
      <c r="D20" s="43" t="s">
        <v>91</v>
      </c>
      <c r="E20" s="43" t="s">
        <v>92</v>
      </c>
      <c r="F20" s="43" t="s">
        <v>94</v>
      </c>
    </row>
    <row r="21" spans="1:7" x14ac:dyDescent="0.2">
      <c r="B21" s="44" t="s">
        <v>101</v>
      </c>
      <c r="C21" s="44" t="s">
        <v>57</v>
      </c>
      <c r="D21" s="44">
        <v>400</v>
      </c>
      <c r="E21" s="58">
        <v>480</v>
      </c>
      <c r="F21" s="44" t="s">
        <v>94</v>
      </c>
    </row>
    <row r="22" spans="1:7" ht="16" thickBot="1" x14ac:dyDescent="0.25">
      <c r="B22" s="42" t="s">
        <v>103</v>
      </c>
      <c r="C22" s="42" t="s">
        <v>59</v>
      </c>
      <c r="D22" s="45">
        <v>88.974999999999994</v>
      </c>
      <c r="E22" s="59">
        <v>100</v>
      </c>
      <c r="F22" s="42" t="s">
        <v>102</v>
      </c>
    </row>
    <row r="25" spans="1:7" ht="16" thickBot="1" x14ac:dyDescent="0.25">
      <c r="A25" t="s">
        <v>95</v>
      </c>
    </row>
    <row r="26" spans="1:7" ht="16" thickBot="1" x14ac:dyDescent="0.25">
      <c r="B26" s="43" t="s">
        <v>89</v>
      </c>
      <c r="C26" s="43" t="s">
        <v>90</v>
      </c>
      <c r="D26" s="43" t="s">
        <v>96</v>
      </c>
      <c r="E26" s="43" t="s">
        <v>97</v>
      </c>
      <c r="F26" s="43" t="s">
        <v>98</v>
      </c>
      <c r="G26" s="43" t="s">
        <v>99</v>
      </c>
    </row>
    <row r="27" spans="1:7" x14ac:dyDescent="0.2">
      <c r="B27" s="44" t="s">
        <v>104</v>
      </c>
      <c r="C27" s="44" t="s">
        <v>105</v>
      </c>
      <c r="D27" s="46">
        <v>4788</v>
      </c>
      <c r="E27" s="58" t="s">
        <v>106</v>
      </c>
      <c r="F27" s="44" t="s">
        <v>107</v>
      </c>
      <c r="G27" s="44">
        <v>0</v>
      </c>
    </row>
    <row r="28" spans="1:7" x14ac:dyDescent="0.2">
      <c r="B28" s="44" t="s">
        <v>101</v>
      </c>
      <c r="C28" s="44" t="s">
        <v>57</v>
      </c>
      <c r="D28" s="44">
        <v>480</v>
      </c>
      <c r="E28" s="44" t="s">
        <v>108</v>
      </c>
      <c r="F28" s="44" t="s">
        <v>109</v>
      </c>
      <c r="G28" s="44">
        <v>20</v>
      </c>
    </row>
    <row r="29" spans="1:7" x14ac:dyDescent="0.2">
      <c r="B29" s="44" t="s">
        <v>103</v>
      </c>
      <c r="C29" s="44" t="s">
        <v>59</v>
      </c>
      <c r="D29" s="47">
        <v>100</v>
      </c>
      <c r="E29" s="44" t="s">
        <v>110</v>
      </c>
      <c r="F29" s="44" t="s">
        <v>107</v>
      </c>
      <c r="G29" s="44">
        <v>0</v>
      </c>
    </row>
    <row r="30" spans="1:7" x14ac:dyDescent="0.2">
      <c r="B30" s="44" t="s">
        <v>103</v>
      </c>
      <c r="C30" s="44" t="s">
        <v>59</v>
      </c>
      <c r="D30" s="47">
        <v>100</v>
      </c>
      <c r="E30" s="44" t="s">
        <v>111</v>
      </c>
      <c r="F30" s="44" t="s">
        <v>109</v>
      </c>
      <c r="G30" s="47">
        <v>50</v>
      </c>
    </row>
    <row r="31" spans="1:7" ht="16" thickBot="1" x14ac:dyDescent="0.25">
      <c r="B31" s="42" t="s">
        <v>113</v>
      </c>
      <c r="C31" s="42"/>
      <c r="D31" s="42"/>
      <c r="E31" s="42"/>
      <c r="F31" s="42"/>
      <c r="G31" s="42"/>
    </row>
  </sheetData>
  <pageMargins left="0.7" right="0.7" top="0.75" bottom="0.75" header="0.3" footer="0.3"/>
  <pageSetup orientation="landscape" horizontalDpi="1200" verticalDpi="1200" r:id="rId1"/>
  <headerFooter>
    <oddFooter>&amp;LHiggs, Schmotzer, Hines, Carlos&amp;CAnswer Report&amp;R&amp;F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6643-1717-B14C-82B3-1017992252B2}">
  <sheetPr>
    <tabColor theme="7"/>
  </sheetPr>
  <dimension ref="A1:A27"/>
  <sheetViews>
    <sheetView zoomScaleNormal="100" workbookViewId="0">
      <selection activeCell="D23" sqref="D23"/>
    </sheetView>
  </sheetViews>
  <sheetFormatPr baseColWidth="10" defaultColWidth="11.33203125" defaultRowHeight="15" x14ac:dyDescent="0.2"/>
  <cols>
    <col min="1" max="1" width="149.1640625" bestFit="1" customWidth="1"/>
  </cols>
  <sheetData>
    <row r="1" spans="1:1" ht="19" x14ac:dyDescent="0.25">
      <c r="A1" s="1" t="s">
        <v>40</v>
      </c>
    </row>
    <row r="2" spans="1:1" ht="16" x14ac:dyDescent="0.2">
      <c r="A2" s="2" t="s">
        <v>41</v>
      </c>
    </row>
    <row r="3" spans="1:1" ht="16" x14ac:dyDescent="0.2">
      <c r="A3" s="48">
        <v>77.599999999999994</v>
      </c>
    </row>
    <row r="4" spans="1:1" ht="16" x14ac:dyDescent="0.2">
      <c r="A4" s="2" t="s">
        <v>42</v>
      </c>
    </row>
    <row r="5" spans="1:1" ht="16" x14ac:dyDescent="0.2">
      <c r="A5" s="49" t="s">
        <v>53</v>
      </c>
    </row>
    <row r="6" spans="1:1" ht="16" x14ac:dyDescent="0.2">
      <c r="A6" s="2" t="s">
        <v>43</v>
      </c>
    </row>
    <row r="7" spans="1:1" ht="16" x14ac:dyDescent="0.2">
      <c r="A7" s="50">
        <v>11210</v>
      </c>
    </row>
    <row r="8" spans="1:1" ht="16" x14ac:dyDescent="0.2">
      <c r="A8" s="2" t="s">
        <v>44</v>
      </c>
    </row>
    <row r="9" spans="1:1" ht="16" x14ac:dyDescent="0.2">
      <c r="A9" s="49" t="s">
        <v>54</v>
      </c>
    </row>
    <row r="10" spans="1:1" ht="16" x14ac:dyDescent="0.2">
      <c r="A10" s="2" t="s">
        <v>55</v>
      </c>
    </row>
    <row r="11" spans="1:1" ht="18.75" customHeight="1" x14ac:dyDescent="0.2">
      <c r="A11" s="49" t="s">
        <v>56</v>
      </c>
    </row>
    <row r="12" spans="1:1" ht="16" x14ac:dyDescent="0.2">
      <c r="A12" s="3" t="s">
        <v>45</v>
      </c>
    </row>
    <row r="13" spans="1:1" ht="16" x14ac:dyDescent="0.2">
      <c r="A13" s="49" t="s">
        <v>125</v>
      </c>
    </row>
    <row r="14" spans="1:1" ht="16" x14ac:dyDescent="0.2">
      <c r="A14" s="3" t="s">
        <v>46</v>
      </c>
    </row>
    <row r="15" spans="1:1" ht="16" x14ac:dyDescent="0.2">
      <c r="A15" s="49" t="s">
        <v>75</v>
      </c>
    </row>
    <row r="16" spans="1:1" ht="16" x14ac:dyDescent="0.2">
      <c r="A16" s="2" t="s">
        <v>47</v>
      </c>
    </row>
    <row r="17" spans="1:1" ht="16" x14ac:dyDescent="0.2">
      <c r="A17" s="49" t="s">
        <v>76</v>
      </c>
    </row>
    <row r="18" spans="1:1" ht="16" x14ac:dyDescent="0.2">
      <c r="A18" s="2" t="s">
        <v>48</v>
      </c>
    </row>
    <row r="19" spans="1:1" ht="16" x14ac:dyDescent="0.2">
      <c r="A19" s="49" t="s">
        <v>77</v>
      </c>
    </row>
    <row r="20" spans="1:1" ht="16" x14ac:dyDescent="0.2">
      <c r="A20" s="2" t="s">
        <v>49</v>
      </c>
    </row>
    <row r="21" spans="1:1" ht="16" x14ac:dyDescent="0.2">
      <c r="A21" s="51">
        <v>48000</v>
      </c>
    </row>
    <row r="22" spans="1:1" ht="16" x14ac:dyDescent="0.2">
      <c r="A22" s="2" t="s">
        <v>50</v>
      </c>
    </row>
    <row r="23" spans="1:1" ht="16" x14ac:dyDescent="0.2">
      <c r="A23" s="49" t="s">
        <v>114</v>
      </c>
    </row>
    <row r="24" spans="1:1" ht="16" x14ac:dyDescent="0.2">
      <c r="A24" s="2" t="s">
        <v>51</v>
      </c>
    </row>
    <row r="25" spans="1:1" ht="16" x14ac:dyDescent="0.2">
      <c r="A25" s="49" t="s">
        <v>115</v>
      </c>
    </row>
    <row r="26" spans="1:1" ht="16" x14ac:dyDescent="0.2">
      <c r="A26" s="2" t="s">
        <v>52</v>
      </c>
    </row>
    <row r="27" spans="1:1" ht="16" x14ac:dyDescent="0.2">
      <c r="A27" s="49" t="s">
        <v>116</v>
      </c>
    </row>
  </sheetData>
  <pageMargins left="0.7" right="0.7" top="0.75" bottom="0.75" header="0.3" footer="0.3"/>
  <pageSetup orientation="landscape" horizontalDpi="1200" verticalDpi="1200" r:id="rId1"/>
  <headerFooter>
    <oddFooter>&amp;LHiggs, Schmotzer, Hines, Carlos&amp;CQuestion Answers&amp;Re06Dance_Team2_Higgs_Schmotzer_Hines_Carlos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57E7-4691-F441-B2DC-A9B6F4C41581}">
  <sheetPr>
    <tabColor theme="5" tint="0.79998168889431442"/>
  </sheetPr>
  <dimension ref="A1:G30"/>
  <sheetViews>
    <sheetView showGridLines="0" topLeftCell="A6" workbookViewId="0">
      <selection activeCell="E7" sqref="E7"/>
    </sheetView>
  </sheetViews>
  <sheetFormatPr baseColWidth="10" defaultRowHeight="15" x14ac:dyDescent="0.2"/>
  <cols>
    <col min="1" max="1" width="2.33203125" customWidth="1"/>
    <col min="2" max="2" width="11.1640625" bestFit="1" customWidth="1"/>
    <col min="3" max="3" width="17.5" bestFit="1" customWidth="1"/>
    <col min="4" max="4" width="11.83203125" bestFit="1" customWidth="1"/>
    <col min="5" max="5" width="12.1640625" bestFit="1" customWidth="1"/>
    <col min="6" max="6" width="9.6640625" bestFit="1" customWidth="1"/>
    <col min="7" max="7" width="7.6640625" bestFit="1" customWidth="1"/>
  </cols>
  <sheetData>
    <row r="1" spans="1:5" x14ac:dyDescent="0.2">
      <c r="A1" s="72" t="s">
        <v>130</v>
      </c>
    </row>
    <row r="2" spans="1:5" x14ac:dyDescent="0.2">
      <c r="A2" s="72" t="s">
        <v>148</v>
      </c>
    </row>
    <row r="3" spans="1:5" x14ac:dyDescent="0.2">
      <c r="A3" s="72" t="s">
        <v>139</v>
      </c>
    </row>
    <row r="4" spans="1:5" x14ac:dyDescent="0.2">
      <c r="A4" s="72" t="s">
        <v>131</v>
      </c>
    </row>
    <row r="5" spans="1:5" x14ac:dyDescent="0.2">
      <c r="A5" s="72" t="s">
        <v>80</v>
      </c>
    </row>
    <row r="6" spans="1:5" x14ac:dyDescent="0.2">
      <c r="A6" s="72"/>
      <c r="B6" t="s">
        <v>81</v>
      </c>
    </row>
    <row r="7" spans="1:5" x14ac:dyDescent="0.2">
      <c r="A7" s="72"/>
      <c r="B7" t="s">
        <v>140</v>
      </c>
    </row>
    <row r="8" spans="1:5" x14ac:dyDescent="0.2">
      <c r="A8" s="72"/>
      <c r="B8" t="s">
        <v>83</v>
      </c>
    </row>
    <row r="9" spans="1:5" x14ac:dyDescent="0.2">
      <c r="A9" s="72" t="s">
        <v>84</v>
      </c>
    </row>
    <row r="10" spans="1:5" x14ac:dyDescent="0.2">
      <c r="B10" t="s">
        <v>132</v>
      </c>
    </row>
    <row r="11" spans="1:5" x14ac:dyDescent="0.2">
      <c r="B11" t="s">
        <v>133</v>
      </c>
    </row>
    <row r="12" spans="1:5" x14ac:dyDescent="0.2">
      <c r="B12" t="s">
        <v>87</v>
      </c>
    </row>
    <row r="14" spans="1:5" ht="16" thickBot="1" x14ac:dyDescent="0.25">
      <c r="A14" t="s">
        <v>88</v>
      </c>
    </row>
    <row r="15" spans="1:5" ht="16" thickBot="1" x14ac:dyDescent="0.25">
      <c r="B15" s="43" t="s">
        <v>89</v>
      </c>
      <c r="C15" s="43" t="s">
        <v>90</v>
      </c>
      <c r="D15" s="43" t="s">
        <v>91</v>
      </c>
      <c r="E15" s="43" t="s">
        <v>92</v>
      </c>
    </row>
    <row r="16" spans="1:5" ht="16" thickBot="1" x14ac:dyDescent="0.25">
      <c r="B16" s="42" t="s">
        <v>134</v>
      </c>
      <c r="C16" s="42" t="s">
        <v>141</v>
      </c>
      <c r="D16" s="73">
        <v>6.4999999999999997E-3</v>
      </c>
      <c r="E16" s="86">
        <v>3917.5</v>
      </c>
    </row>
    <row r="19" spans="1:7" ht="16" thickBot="1" x14ac:dyDescent="0.25">
      <c r="A19" t="s">
        <v>93</v>
      </c>
    </row>
    <row r="20" spans="1:7" ht="16" thickBot="1" x14ac:dyDescent="0.25">
      <c r="B20" s="43" t="s">
        <v>89</v>
      </c>
      <c r="C20" s="43" t="s">
        <v>90</v>
      </c>
      <c r="D20" s="43" t="s">
        <v>91</v>
      </c>
      <c r="E20" s="43" t="s">
        <v>92</v>
      </c>
      <c r="F20" s="43" t="s">
        <v>94</v>
      </c>
    </row>
    <row r="21" spans="1:7" x14ac:dyDescent="0.2">
      <c r="B21" s="44" t="s">
        <v>101</v>
      </c>
      <c r="C21" s="44" t="s">
        <v>6</v>
      </c>
      <c r="D21" s="44">
        <v>155</v>
      </c>
      <c r="E21" s="44">
        <v>175</v>
      </c>
      <c r="F21" s="44" t="s">
        <v>94</v>
      </c>
    </row>
    <row r="22" spans="1:7" ht="16" thickBot="1" x14ac:dyDescent="0.25">
      <c r="B22" s="42" t="s">
        <v>135</v>
      </c>
      <c r="C22" s="42" t="s">
        <v>14</v>
      </c>
      <c r="D22" s="45">
        <v>84.932299999999998</v>
      </c>
      <c r="E22" s="45">
        <v>100</v>
      </c>
      <c r="F22" s="42" t="s">
        <v>102</v>
      </c>
    </row>
    <row r="25" spans="1:7" ht="16" thickBot="1" x14ac:dyDescent="0.25">
      <c r="A25" t="s">
        <v>95</v>
      </c>
    </row>
    <row r="26" spans="1:7" ht="16" thickBot="1" x14ac:dyDescent="0.25">
      <c r="B26" s="43" t="s">
        <v>89</v>
      </c>
      <c r="C26" s="43" t="s">
        <v>90</v>
      </c>
      <c r="D26" s="43" t="s">
        <v>96</v>
      </c>
      <c r="E26" s="43" t="s">
        <v>97</v>
      </c>
      <c r="F26" s="43" t="s">
        <v>98</v>
      </c>
      <c r="G26" s="43" t="s">
        <v>99</v>
      </c>
    </row>
    <row r="27" spans="1:7" x14ac:dyDescent="0.2">
      <c r="B27" s="44" t="s">
        <v>101</v>
      </c>
      <c r="C27" s="44" t="s">
        <v>6</v>
      </c>
      <c r="D27" s="44">
        <v>175</v>
      </c>
      <c r="E27" s="44" t="s">
        <v>136</v>
      </c>
      <c r="F27" s="44" t="s">
        <v>107</v>
      </c>
      <c r="G27" s="44">
        <v>0</v>
      </c>
    </row>
    <row r="28" spans="1:7" x14ac:dyDescent="0.2">
      <c r="B28" s="44" t="s">
        <v>135</v>
      </c>
      <c r="C28" s="44" t="s">
        <v>14</v>
      </c>
      <c r="D28" s="47">
        <v>100</v>
      </c>
      <c r="E28" s="44" t="s">
        <v>137</v>
      </c>
      <c r="F28" s="44" t="s">
        <v>107</v>
      </c>
      <c r="G28" s="44">
        <v>0</v>
      </c>
    </row>
    <row r="29" spans="1:7" x14ac:dyDescent="0.2">
      <c r="B29" s="44" t="s">
        <v>135</v>
      </c>
      <c r="C29" s="44" t="s">
        <v>14</v>
      </c>
      <c r="D29" s="47">
        <v>100</v>
      </c>
      <c r="E29" s="44" t="s">
        <v>138</v>
      </c>
      <c r="F29" s="44" t="s">
        <v>109</v>
      </c>
      <c r="G29" s="47">
        <v>50</v>
      </c>
    </row>
    <row r="30" spans="1:7" ht="16" thickBot="1" x14ac:dyDescent="0.25">
      <c r="B30" s="42" t="s">
        <v>113</v>
      </c>
      <c r="C30" s="42"/>
      <c r="D30" s="42"/>
      <c r="E30" s="42"/>
      <c r="F30" s="42"/>
      <c r="G30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6F13-9099-EA49-859C-1F064C12781C}">
  <sheetPr>
    <tabColor theme="5" tint="0.79998168889431442"/>
    <outlinePr summaryBelow="0"/>
  </sheetPr>
  <dimension ref="B1:F13"/>
  <sheetViews>
    <sheetView showGridLines="0" workbookViewId="0">
      <selection activeCell="N31" sqref="N31"/>
    </sheetView>
  </sheetViews>
  <sheetFormatPr baseColWidth="10" defaultRowHeight="15" outlineLevelRow="1" outlineLevelCol="1" x14ac:dyDescent="0.2"/>
  <cols>
    <col min="3" max="3" width="17.5" bestFit="1" customWidth="1"/>
    <col min="4" max="6" width="14.1640625" bestFit="1" customWidth="1" outlineLevel="1"/>
  </cols>
  <sheetData>
    <row r="1" spans="2:6" ht="16" thickBot="1" x14ac:dyDescent="0.25"/>
    <row r="2" spans="2:6" ht="16" x14ac:dyDescent="0.2">
      <c r="B2" s="77" t="s">
        <v>68</v>
      </c>
      <c r="C2" s="77"/>
      <c r="D2" s="82"/>
      <c r="E2" s="82"/>
      <c r="F2" s="82"/>
    </row>
    <row r="3" spans="2:6" ht="16" collapsed="1" x14ac:dyDescent="0.2">
      <c r="B3" s="76"/>
      <c r="C3" s="76"/>
      <c r="D3" s="83" t="s">
        <v>70</v>
      </c>
      <c r="E3" s="83" t="s">
        <v>143</v>
      </c>
      <c r="F3" s="83" t="s">
        <v>145</v>
      </c>
    </row>
    <row r="4" spans="2:6" ht="24" hidden="1" outlineLevel="1" x14ac:dyDescent="0.2">
      <c r="B4" s="79"/>
      <c r="C4" s="79"/>
      <c r="E4" s="85" t="s">
        <v>144</v>
      </c>
      <c r="F4" s="85" t="s">
        <v>144</v>
      </c>
    </row>
    <row r="5" spans="2:6" x14ac:dyDescent="0.2">
      <c r="B5" s="80" t="s">
        <v>69</v>
      </c>
      <c r="C5" s="80"/>
      <c r="D5" s="78"/>
      <c r="E5" s="78"/>
      <c r="F5" s="78"/>
    </row>
    <row r="6" spans="2:6" outlineLevel="1" x14ac:dyDescent="0.2">
      <c r="B6" s="79"/>
      <c r="C6" s="79" t="s">
        <v>146</v>
      </c>
      <c r="D6" s="74">
        <v>8000</v>
      </c>
      <c r="E6" s="84">
        <v>9000</v>
      </c>
      <c r="F6" s="84">
        <v>10000</v>
      </c>
    </row>
    <row r="7" spans="2:6" x14ac:dyDescent="0.2">
      <c r="B7" s="80" t="s">
        <v>71</v>
      </c>
      <c r="C7" s="80"/>
      <c r="D7" s="78"/>
      <c r="E7" s="78"/>
      <c r="F7" s="78"/>
    </row>
    <row r="8" spans="2:6" outlineLevel="1" x14ac:dyDescent="0.2">
      <c r="B8" s="79"/>
      <c r="C8" s="79" t="s">
        <v>142</v>
      </c>
      <c r="D8" s="74">
        <v>16164.5</v>
      </c>
      <c r="E8" s="74">
        <v>17264.5</v>
      </c>
      <c r="F8" s="74">
        <v>18364.5</v>
      </c>
    </row>
    <row r="9" spans="2:6" outlineLevel="1" x14ac:dyDescent="0.2">
      <c r="B9" s="79"/>
      <c r="C9" s="79" t="s">
        <v>141</v>
      </c>
      <c r="D9" s="74">
        <v>6.4999999995052297E-3</v>
      </c>
      <c r="E9" s="74">
        <v>-1099.9935</v>
      </c>
      <c r="F9" s="74">
        <v>-2199.9935</v>
      </c>
    </row>
    <row r="10" spans="2:6" ht="16" outlineLevel="1" thickBot="1" x14ac:dyDescent="0.25">
      <c r="B10" s="81"/>
      <c r="C10" s="81" t="s">
        <v>146</v>
      </c>
      <c r="D10" s="75">
        <v>8000</v>
      </c>
      <c r="E10" s="75">
        <v>9000</v>
      </c>
      <c r="F10" s="75">
        <v>10000</v>
      </c>
    </row>
    <row r="11" spans="2:6" x14ac:dyDescent="0.2">
      <c r="B11" t="s">
        <v>72</v>
      </c>
    </row>
    <row r="12" spans="2:6" x14ac:dyDescent="0.2">
      <c r="B12" t="s">
        <v>73</v>
      </c>
    </row>
    <row r="13" spans="2:6" x14ac:dyDescent="0.2">
      <c r="B13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B68B-076A-4C7A-BBFE-327DE97E73E6}">
  <sheetPr>
    <tabColor theme="5" tint="0.79998168889431442"/>
  </sheetPr>
  <dimension ref="A1:XFD1048575"/>
  <sheetViews>
    <sheetView zoomScale="80" zoomScaleNormal="80" workbookViewId="0">
      <selection activeCell="D21" sqref="D21"/>
    </sheetView>
  </sheetViews>
  <sheetFormatPr baseColWidth="10" defaultColWidth="8.83203125" defaultRowHeight="15" x14ac:dyDescent="0.2"/>
  <cols>
    <col min="1" max="1" width="35.1640625" bestFit="1" customWidth="1"/>
    <col min="2" max="2" width="13.33203125" customWidth="1"/>
    <col min="3" max="3" width="11" customWidth="1"/>
    <col min="6" max="6" width="18.83203125" customWidth="1"/>
    <col min="7" max="7" width="15.1640625" bestFit="1" customWidth="1"/>
    <col min="8" max="8" width="16" bestFit="1" customWidth="1"/>
    <col min="9" max="11" width="11.83203125" bestFit="1" customWidth="1"/>
    <col min="12" max="15" width="11.5" bestFit="1" customWidth="1"/>
    <col min="16" max="17" width="11.5" customWidth="1"/>
  </cols>
  <sheetData>
    <row r="1" spans="1:19" ht="29" x14ac:dyDescent="0.35">
      <c r="A1" s="91" t="s">
        <v>129</v>
      </c>
      <c r="B1" s="91"/>
      <c r="C1" s="91"/>
      <c r="D1" s="91"/>
      <c r="E1" s="91"/>
      <c r="F1" s="91"/>
      <c r="G1" s="91"/>
      <c r="H1" s="91"/>
      <c r="I1" s="91"/>
    </row>
    <row r="3" spans="1:19" ht="19" x14ac:dyDescent="0.25">
      <c r="A3" s="88" t="s">
        <v>3</v>
      </c>
      <c r="B3" s="88"/>
      <c r="F3" s="88" t="s">
        <v>128</v>
      </c>
      <c r="G3" s="88"/>
      <c r="H3" s="88"/>
      <c r="I3" s="88"/>
    </row>
    <row r="4" spans="1:19" ht="19" x14ac:dyDescent="0.25">
      <c r="A4" s="4" t="s">
        <v>6</v>
      </c>
      <c r="B4" s="4">
        <v>155</v>
      </c>
      <c r="F4" s="20" t="s">
        <v>4</v>
      </c>
      <c r="G4" s="22">
        <f>C17</f>
        <v>16164.5065</v>
      </c>
      <c r="H4" s="23">
        <f>C26</f>
        <v>16164.5</v>
      </c>
      <c r="I4" s="24">
        <f>C17-C26</f>
        <v>6.4999999995052349E-3</v>
      </c>
    </row>
    <row r="5" spans="1:19" ht="19" x14ac:dyDescent="0.25">
      <c r="A5" s="4" t="s">
        <v>13</v>
      </c>
      <c r="B5" s="6">
        <v>19</v>
      </c>
      <c r="F5" s="20">
        <v>100</v>
      </c>
      <c r="G5" s="25">
        <f t="dataTable" ref="G5:I20" dt2D="0" dtr="0" r1="B4"/>
        <v>11493.23</v>
      </c>
      <c r="H5" s="25">
        <v>15015</v>
      </c>
      <c r="I5" s="25">
        <v>-3521.7700000000004</v>
      </c>
    </row>
    <row r="6" spans="1:19" ht="19" x14ac:dyDescent="0.25">
      <c r="A6" s="4" t="s">
        <v>14</v>
      </c>
      <c r="B6" s="65">
        <v>84.932299999999998</v>
      </c>
      <c r="F6" s="20">
        <v>105</v>
      </c>
      <c r="G6" s="25">
        <v>11917.8915</v>
      </c>
      <c r="H6" s="25">
        <v>15119.5</v>
      </c>
      <c r="I6" s="25">
        <v>-3201.6085000000003</v>
      </c>
    </row>
    <row r="7" spans="1:19" ht="19" x14ac:dyDescent="0.25">
      <c r="A7" s="4"/>
      <c r="B7" s="6"/>
      <c r="F7" s="20">
        <v>110</v>
      </c>
      <c r="G7" s="25">
        <v>12342.553</v>
      </c>
      <c r="H7" s="25">
        <v>15224</v>
      </c>
      <c r="I7" s="25">
        <v>-2881.4470000000001</v>
      </c>
    </row>
    <row r="8" spans="1:19" ht="19" x14ac:dyDescent="0.25">
      <c r="A8" s="60" t="s">
        <v>15</v>
      </c>
      <c r="B8" s="60"/>
      <c r="F8" s="20">
        <v>115</v>
      </c>
      <c r="G8" s="25">
        <v>12767.2145</v>
      </c>
      <c r="H8" s="25">
        <v>15328.5</v>
      </c>
      <c r="I8" s="25">
        <v>-2561.2855</v>
      </c>
    </row>
    <row r="9" spans="1:19" ht="19" x14ac:dyDescent="0.25">
      <c r="A9" s="7" t="s">
        <v>16</v>
      </c>
      <c r="B9" s="41">
        <v>175</v>
      </c>
      <c r="F9" s="20">
        <v>120</v>
      </c>
      <c r="G9" s="25">
        <v>13191.876</v>
      </c>
      <c r="H9" s="25">
        <v>15433</v>
      </c>
      <c r="I9" s="25">
        <v>-2241.1239999999998</v>
      </c>
    </row>
    <row r="10" spans="1:19" ht="19" x14ac:dyDescent="0.25">
      <c r="A10" s="7" t="s">
        <v>19</v>
      </c>
      <c r="B10" s="55">
        <v>50</v>
      </c>
      <c r="F10" s="20">
        <v>125</v>
      </c>
      <c r="G10" s="25">
        <v>13616.5375</v>
      </c>
      <c r="H10" s="25">
        <v>15537.5</v>
      </c>
      <c r="I10" s="25">
        <v>-1920.9624999999996</v>
      </c>
    </row>
    <row r="11" spans="1:19" ht="19" x14ac:dyDescent="0.25">
      <c r="A11" s="7" t="s">
        <v>21</v>
      </c>
      <c r="B11" s="55">
        <v>100</v>
      </c>
      <c r="F11" s="20">
        <v>130</v>
      </c>
      <c r="G11" s="25">
        <v>14041.199000000001</v>
      </c>
      <c r="H11" s="25">
        <v>15642</v>
      </c>
      <c r="I11" s="25">
        <v>-1600.8009999999995</v>
      </c>
    </row>
    <row r="12" spans="1:19" ht="19" x14ac:dyDescent="0.25">
      <c r="A12" s="4"/>
      <c r="F12" s="20">
        <v>135</v>
      </c>
      <c r="G12" s="25">
        <v>14465.860499999999</v>
      </c>
      <c r="H12" s="25">
        <v>15746.5</v>
      </c>
      <c r="I12" s="25">
        <v>-1280.6395000000011</v>
      </c>
    </row>
    <row r="13" spans="1:19" ht="19" x14ac:dyDescent="0.25">
      <c r="F13" s="20">
        <v>140</v>
      </c>
      <c r="G13" s="25">
        <v>14890.521999999999</v>
      </c>
      <c r="H13" s="25">
        <v>15851</v>
      </c>
      <c r="I13" s="25">
        <v>-960.47800000000097</v>
      </c>
    </row>
    <row r="14" spans="1:19" ht="19" x14ac:dyDescent="0.25">
      <c r="A14" s="60" t="s">
        <v>22</v>
      </c>
      <c r="B14" s="60"/>
      <c r="F14" s="20">
        <v>145</v>
      </c>
      <c r="G14" s="25">
        <v>15315.183499999999</v>
      </c>
      <c r="H14" s="25">
        <v>15955.5</v>
      </c>
      <c r="I14" s="25">
        <v>-640.31650000000081</v>
      </c>
      <c r="S14" s="64"/>
    </row>
    <row r="15" spans="1:19" ht="19" x14ac:dyDescent="0.25">
      <c r="A15" s="7" t="s">
        <v>23</v>
      </c>
      <c r="B15" s="8">
        <v>3000</v>
      </c>
      <c r="F15" s="20">
        <v>150</v>
      </c>
      <c r="G15" s="25">
        <v>15739.844999999999</v>
      </c>
      <c r="H15" s="25">
        <v>16060</v>
      </c>
      <c r="I15" s="25">
        <v>-320.15500000000065</v>
      </c>
    </row>
    <row r="16" spans="1:19" ht="19" x14ac:dyDescent="0.25">
      <c r="A16" s="9" t="s">
        <v>24</v>
      </c>
      <c r="B16" s="10">
        <f>B6*B4</f>
        <v>13164.5065</v>
      </c>
      <c r="C16" s="63"/>
      <c r="F16" s="20">
        <v>155</v>
      </c>
      <c r="G16" s="69">
        <v>16164.5065</v>
      </c>
      <c r="H16" s="69">
        <v>16164.5</v>
      </c>
      <c r="I16" s="69">
        <v>6.4999999995052349E-3</v>
      </c>
    </row>
    <row r="17" spans="1:17" ht="19" x14ac:dyDescent="0.25">
      <c r="A17" s="11" t="s">
        <v>25</v>
      </c>
      <c r="C17" s="62">
        <f>SUM(B15:B16)</f>
        <v>16164.5065</v>
      </c>
      <c r="F17" s="20">
        <v>160</v>
      </c>
      <c r="G17" s="25">
        <v>16589.167999999998</v>
      </c>
      <c r="H17" s="25">
        <v>16269</v>
      </c>
      <c r="I17" s="25">
        <v>320.16799999999785</v>
      </c>
    </row>
    <row r="18" spans="1:17" ht="19" x14ac:dyDescent="0.25">
      <c r="F18" s="20">
        <v>165</v>
      </c>
      <c r="G18" s="25">
        <v>17013.8295</v>
      </c>
      <c r="H18" s="25">
        <v>16373.5</v>
      </c>
      <c r="I18" s="25">
        <v>640.32949999999983</v>
      </c>
    </row>
    <row r="19" spans="1:17" ht="19" x14ac:dyDescent="0.25">
      <c r="A19" s="60" t="s">
        <v>26</v>
      </c>
      <c r="B19" s="60"/>
      <c r="F19" s="20">
        <v>170</v>
      </c>
      <c r="G19" s="25">
        <v>17438.491000000002</v>
      </c>
      <c r="H19" s="25">
        <v>16478</v>
      </c>
      <c r="I19" s="25">
        <v>960.4910000000018</v>
      </c>
    </row>
    <row r="20" spans="1:17" ht="19" x14ac:dyDescent="0.25">
      <c r="A20" s="7" t="s">
        <v>27</v>
      </c>
      <c r="B20" s="12">
        <v>1000</v>
      </c>
      <c r="F20" s="20">
        <v>175</v>
      </c>
      <c r="G20" s="25">
        <v>17863.1525</v>
      </c>
      <c r="H20" s="25">
        <v>16582.5</v>
      </c>
      <c r="I20" s="25">
        <v>1280.6525000000001</v>
      </c>
    </row>
    <row r="21" spans="1:17" ht="19" x14ac:dyDescent="0.25">
      <c r="A21" s="7" t="s">
        <v>28</v>
      </c>
      <c r="B21" s="12">
        <v>8000</v>
      </c>
    </row>
    <row r="22" spans="1:17" ht="19" x14ac:dyDescent="0.25">
      <c r="A22" s="7" t="s">
        <v>33</v>
      </c>
      <c r="B22" s="61">
        <v>1000</v>
      </c>
    </row>
    <row r="23" spans="1:17" ht="19" x14ac:dyDescent="0.25">
      <c r="A23" s="4" t="s">
        <v>32</v>
      </c>
      <c r="B23" s="61">
        <v>1750</v>
      </c>
      <c r="F23" s="88" t="s">
        <v>127</v>
      </c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7" ht="19" x14ac:dyDescent="0.25">
      <c r="A24" s="7" t="s">
        <v>35</v>
      </c>
      <c r="B24" s="12">
        <f>B5*B4</f>
        <v>2945</v>
      </c>
      <c r="F24" s="68">
        <f>C28</f>
        <v>6.4999999995052349E-3</v>
      </c>
      <c r="G24" s="28">
        <v>50</v>
      </c>
      <c r="H24" s="28">
        <v>55</v>
      </c>
      <c r="I24" s="28">
        <v>60</v>
      </c>
      <c r="J24" s="28">
        <v>65</v>
      </c>
      <c r="K24" s="28">
        <v>70</v>
      </c>
      <c r="L24" s="28">
        <v>75</v>
      </c>
      <c r="M24" s="28">
        <v>80</v>
      </c>
      <c r="N24" s="28">
        <v>85</v>
      </c>
      <c r="O24" s="28">
        <v>90</v>
      </c>
      <c r="P24" s="28">
        <v>95</v>
      </c>
      <c r="Q24" s="28">
        <v>100</v>
      </c>
    </row>
    <row r="25" spans="1:17" ht="19" x14ac:dyDescent="0.25">
      <c r="A25" s="9" t="s">
        <v>37</v>
      </c>
      <c r="B25" s="13">
        <f>0.1*(B20+B21+B22+B23+B24)</f>
        <v>1469.5</v>
      </c>
      <c r="C25" s="63"/>
      <c r="F25" s="71">
        <v>100</v>
      </c>
      <c r="G25" s="31">
        <f t="dataTable" ref="G25:Q40" dt2D="1" dtr="1" r1="B6" r2="B4" ca="1"/>
        <v>-7015</v>
      </c>
      <c r="H25" s="31">
        <v>-6515</v>
      </c>
      <c r="I25" s="31">
        <v>-6015</v>
      </c>
      <c r="J25" s="31">
        <v>-5515</v>
      </c>
      <c r="K25" s="31">
        <v>-5015</v>
      </c>
      <c r="L25" s="31">
        <v>-4515</v>
      </c>
      <c r="M25" s="31">
        <v>-4015</v>
      </c>
      <c r="N25" s="31">
        <v>-3515</v>
      </c>
      <c r="O25" s="31">
        <v>-3015</v>
      </c>
      <c r="P25" s="31">
        <v>-2515</v>
      </c>
      <c r="Q25" s="31">
        <v>-2015</v>
      </c>
    </row>
    <row r="26" spans="1:17" ht="19" x14ac:dyDescent="0.25">
      <c r="A26" s="11" t="s">
        <v>38</v>
      </c>
      <c r="C26" s="62">
        <f>SUM(B20:B25)</f>
        <v>16164.5</v>
      </c>
      <c r="F26" s="71">
        <v>105</v>
      </c>
      <c r="G26" s="31">
        <v>-6869.5</v>
      </c>
      <c r="H26" s="31">
        <v>-6344.5</v>
      </c>
      <c r="I26" s="31">
        <v>-5819.5</v>
      </c>
      <c r="J26" s="31">
        <v>-5294.5</v>
      </c>
      <c r="K26" s="31">
        <v>-4769.5</v>
      </c>
      <c r="L26" s="31">
        <v>-4244.5</v>
      </c>
      <c r="M26" s="31">
        <v>-3719.5</v>
      </c>
      <c r="N26" s="31">
        <v>-3194.5</v>
      </c>
      <c r="O26" s="31">
        <v>-2669.5</v>
      </c>
      <c r="P26" s="31">
        <v>-2144.5</v>
      </c>
      <c r="Q26" s="31">
        <v>-1619.5</v>
      </c>
    </row>
    <row r="27" spans="1:17" ht="19" x14ac:dyDescent="0.25">
      <c r="C27" s="63"/>
      <c r="F27" s="71">
        <v>110</v>
      </c>
      <c r="G27" s="31">
        <v>-6724</v>
      </c>
      <c r="H27" s="31">
        <v>-6174</v>
      </c>
      <c r="I27" s="31">
        <v>-5624</v>
      </c>
      <c r="J27" s="31">
        <v>-5074</v>
      </c>
      <c r="K27" s="31">
        <v>-4524</v>
      </c>
      <c r="L27" s="31">
        <v>-3974</v>
      </c>
      <c r="M27" s="31">
        <v>-3424</v>
      </c>
      <c r="N27" s="31">
        <v>-2874</v>
      </c>
      <c r="O27" s="31">
        <v>-2324</v>
      </c>
      <c r="P27" s="31">
        <v>-1774</v>
      </c>
      <c r="Q27" s="31">
        <v>-1224</v>
      </c>
    </row>
    <row r="28" spans="1:17" ht="19" x14ac:dyDescent="0.25">
      <c r="A28" s="18" t="s">
        <v>39</v>
      </c>
      <c r="C28" s="62">
        <f>C17-C26</f>
        <v>6.4999999995052349E-3</v>
      </c>
      <c r="F28" s="71">
        <v>115</v>
      </c>
      <c r="G28" s="31">
        <v>-6578.5</v>
      </c>
      <c r="H28" s="31">
        <v>-6003.5</v>
      </c>
      <c r="I28" s="31">
        <v>-5428.5</v>
      </c>
      <c r="J28" s="31">
        <v>-4853.5</v>
      </c>
      <c r="K28" s="31">
        <v>-4278.5</v>
      </c>
      <c r="L28" s="31">
        <v>-3703.5</v>
      </c>
      <c r="M28" s="31">
        <v>-3128.5</v>
      </c>
      <c r="N28" s="31">
        <v>-2553.5</v>
      </c>
      <c r="O28" s="31">
        <v>-1978.5</v>
      </c>
      <c r="P28" s="31">
        <v>-1403.5</v>
      </c>
      <c r="Q28" s="31">
        <v>-828.5</v>
      </c>
    </row>
    <row r="29" spans="1:17" ht="19" x14ac:dyDescent="0.25">
      <c r="F29" s="71">
        <v>120</v>
      </c>
      <c r="G29" s="31">
        <v>-6433</v>
      </c>
      <c r="H29" s="31">
        <v>-5833</v>
      </c>
      <c r="I29" s="31">
        <v>-5233</v>
      </c>
      <c r="J29" s="31">
        <v>-4633</v>
      </c>
      <c r="K29" s="31">
        <v>-4033</v>
      </c>
      <c r="L29" s="31">
        <v>-3433</v>
      </c>
      <c r="M29" s="31">
        <v>-2833</v>
      </c>
      <c r="N29" s="31">
        <v>-2233</v>
      </c>
      <c r="O29" s="31">
        <v>-1633</v>
      </c>
      <c r="P29" s="31">
        <v>-1033</v>
      </c>
      <c r="Q29" s="31">
        <v>-433</v>
      </c>
    </row>
    <row r="30" spans="1:17" ht="19" x14ac:dyDescent="0.25">
      <c r="F30" s="71">
        <v>125</v>
      </c>
      <c r="G30" s="31">
        <v>-6287.5</v>
      </c>
      <c r="H30" s="31">
        <v>-5662.5</v>
      </c>
      <c r="I30" s="31">
        <v>-5037.5</v>
      </c>
      <c r="J30" s="31">
        <v>-4412.5</v>
      </c>
      <c r="K30" s="31">
        <v>-3787.5</v>
      </c>
      <c r="L30" s="31">
        <v>-3162.5</v>
      </c>
      <c r="M30" s="31">
        <v>-2537.5</v>
      </c>
      <c r="N30" s="31">
        <v>-1912.5</v>
      </c>
      <c r="O30" s="31">
        <v>-1287.5</v>
      </c>
      <c r="P30" s="31">
        <v>-662.5</v>
      </c>
      <c r="Q30" s="70">
        <v>-37.5</v>
      </c>
    </row>
    <row r="31" spans="1:17" ht="19" x14ac:dyDescent="0.25">
      <c r="F31" s="71">
        <v>130</v>
      </c>
      <c r="G31" s="31">
        <v>-6142</v>
      </c>
      <c r="H31" s="31">
        <v>-5492</v>
      </c>
      <c r="I31" s="31">
        <v>-4842</v>
      </c>
      <c r="J31" s="31">
        <v>-4192</v>
      </c>
      <c r="K31" s="31">
        <v>-3542</v>
      </c>
      <c r="L31" s="31">
        <v>-2892</v>
      </c>
      <c r="M31" s="31">
        <v>-2242</v>
      </c>
      <c r="N31" s="31">
        <v>-1592</v>
      </c>
      <c r="O31" s="31">
        <v>-942</v>
      </c>
      <c r="P31" s="31">
        <v>-292</v>
      </c>
      <c r="Q31" s="66">
        <v>358</v>
      </c>
    </row>
    <row r="32" spans="1:17" ht="19" x14ac:dyDescent="0.25">
      <c r="F32" s="71">
        <v>135</v>
      </c>
      <c r="G32" s="31">
        <v>-5996.5</v>
      </c>
      <c r="H32" s="31">
        <v>-5321.5</v>
      </c>
      <c r="I32" s="31">
        <v>-4646.5</v>
      </c>
      <c r="J32" s="31">
        <v>-3971.5</v>
      </c>
      <c r="K32" s="31">
        <v>-3296.5</v>
      </c>
      <c r="L32" s="66">
        <v>-2621.5</v>
      </c>
      <c r="M32" s="31">
        <v>-1946.5</v>
      </c>
      <c r="N32" s="31">
        <v>-1271.5</v>
      </c>
      <c r="O32" s="31">
        <v>-596.5</v>
      </c>
      <c r="P32" s="70">
        <v>78.5</v>
      </c>
      <c r="Q32" s="31">
        <v>753.5</v>
      </c>
    </row>
    <row r="33" spans="1:17" ht="19" x14ac:dyDescent="0.25">
      <c r="A33" s="7"/>
      <c r="B33" s="7"/>
      <c r="F33" s="71">
        <v>140</v>
      </c>
      <c r="G33" s="31">
        <v>-5851</v>
      </c>
      <c r="H33" s="31">
        <v>-5151</v>
      </c>
      <c r="I33" s="31">
        <v>-4451</v>
      </c>
      <c r="J33" s="31">
        <v>-3751</v>
      </c>
      <c r="K33" s="31">
        <v>-3051</v>
      </c>
      <c r="L33" s="31">
        <v>-2351</v>
      </c>
      <c r="M33" s="31">
        <v>-1651</v>
      </c>
      <c r="N33" s="31">
        <v>-951</v>
      </c>
      <c r="O33" s="31">
        <v>-251</v>
      </c>
      <c r="P33" s="66">
        <v>449</v>
      </c>
      <c r="Q33" s="31">
        <v>1149</v>
      </c>
    </row>
    <row r="34" spans="1:17" ht="19" x14ac:dyDescent="0.25">
      <c r="F34" s="71">
        <v>145</v>
      </c>
      <c r="G34" s="31">
        <v>-5705.5</v>
      </c>
      <c r="H34" s="31">
        <v>-4980.5</v>
      </c>
      <c r="I34" s="31">
        <v>-4255.5</v>
      </c>
      <c r="J34" s="31">
        <v>-3530.5</v>
      </c>
      <c r="K34" s="31">
        <v>-2805.5</v>
      </c>
      <c r="L34" s="31">
        <v>-2080.5</v>
      </c>
      <c r="M34" s="31">
        <v>-1355.5</v>
      </c>
      <c r="N34" s="31">
        <v>-630.5</v>
      </c>
      <c r="O34" s="70">
        <v>94.5</v>
      </c>
      <c r="P34" s="31">
        <v>819.5</v>
      </c>
      <c r="Q34" s="31">
        <v>1544.5</v>
      </c>
    </row>
    <row r="35" spans="1:17" ht="19" x14ac:dyDescent="0.25">
      <c r="F35" s="71">
        <v>150</v>
      </c>
      <c r="G35" s="31">
        <v>-5560</v>
      </c>
      <c r="H35" s="31">
        <v>-4810</v>
      </c>
      <c r="I35" s="31">
        <v>-4060</v>
      </c>
      <c r="J35" s="31">
        <v>-3310</v>
      </c>
      <c r="K35" s="67">
        <v>-2560</v>
      </c>
      <c r="L35" s="31">
        <v>-1810</v>
      </c>
      <c r="M35" s="31">
        <v>-1060</v>
      </c>
      <c r="N35" s="31">
        <v>-310</v>
      </c>
      <c r="O35" s="66">
        <v>440</v>
      </c>
      <c r="P35" s="31">
        <v>1190</v>
      </c>
      <c r="Q35" s="31">
        <v>1940</v>
      </c>
    </row>
    <row r="36" spans="1:17" ht="19" x14ac:dyDescent="0.25">
      <c r="F36" s="71">
        <v>155</v>
      </c>
      <c r="G36" s="31">
        <v>-5414.5</v>
      </c>
      <c r="H36" s="31">
        <v>-4639.5</v>
      </c>
      <c r="I36" s="31">
        <v>-3864.5</v>
      </c>
      <c r="J36" s="31">
        <v>-3089.5</v>
      </c>
      <c r="K36" s="31">
        <v>-2314.5</v>
      </c>
      <c r="L36" s="31">
        <v>-1539.5</v>
      </c>
      <c r="M36" s="31">
        <v>-764.5</v>
      </c>
      <c r="N36" s="70">
        <v>10.5</v>
      </c>
      <c r="O36" s="31">
        <v>785.5</v>
      </c>
      <c r="P36" s="31">
        <v>1560.5</v>
      </c>
      <c r="Q36" s="31">
        <v>2335.5</v>
      </c>
    </row>
    <row r="37" spans="1:17" ht="19" x14ac:dyDescent="0.25">
      <c r="F37" s="71">
        <v>160</v>
      </c>
      <c r="G37" s="31">
        <v>-5269</v>
      </c>
      <c r="H37" s="31">
        <v>-4469</v>
      </c>
      <c r="I37" s="31">
        <v>-3669</v>
      </c>
      <c r="J37" s="31">
        <v>-2869</v>
      </c>
      <c r="K37" s="31">
        <v>-2069</v>
      </c>
      <c r="L37" s="31">
        <v>-1269</v>
      </c>
      <c r="M37" s="31">
        <v>-469</v>
      </c>
      <c r="N37" s="31">
        <v>331</v>
      </c>
      <c r="O37" s="31">
        <v>1131</v>
      </c>
      <c r="P37" s="31">
        <v>1931</v>
      </c>
      <c r="Q37" s="31">
        <v>2731</v>
      </c>
    </row>
    <row r="38" spans="1:17" ht="19" x14ac:dyDescent="0.25">
      <c r="F38" s="71">
        <v>165</v>
      </c>
      <c r="G38" s="31">
        <v>-5123.5</v>
      </c>
      <c r="H38" s="31">
        <v>-4298.5</v>
      </c>
      <c r="I38" s="31">
        <v>-3473.5</v>
      </c>
      <c r="J38" s="31">
        <v>-2648.5</v>
      </c>
      <c r="K38" s="31">
        <v>-1823.5</v>
      </c>
      <c r="L38" s="31">
        <v>-998.5</v>
      </c>
      <c r="M38" s="31">
        <v>-173.5</v>
      </c>
      <c r="N38" s="31">
        <v>651.5</v>
      </c>
      <c r="O38" s="31">
        <v>1476.5</v>
      </c>
      <c r="P38" s="31">
        <v>2301.5</v>
      </c>
      <c r="Q38" s="31">
        <v>3126.5</v>
      </c>
    </row>
    <row r="39" spans="1:17" ht="19" x14ac:dyDescent="0.25">
      <c r="F39" s="71">
        <v>170</v>
      </c>
      <c r="G39" s="31">
        <v>-4978</v>
      </c>
      <c r="H39" s="31">
        <v>-4128</v>
      </c>
      <c r="I39" s="31">
        <v>-3278</v>
      </c>
      <c r="J39" s="66">
        <v>-2428</v>
      </c>
      <c r="K39" s="31">
        <v>-1578</v>
      </c>
      <c r="L39" s="31">
        <v>-728</v>
      </c>
      <c r="M39" s="70">
        <v>122</v>
      </c>
      <c r="N39" s="31">
        <v>972</v>
      </c>
      <c r="O39" s="31">
        <v>1822</v>
      </c>
      <c r="P39" s="31">
        <v>2672</v>
      </c>
      <c r="Q39" s="31">
        <v>3522</v>
      </c>
    </row>
    <row r="40" spans="1:17" ht="19" x14ac:dyDescent="0.25">
      <c r="F40" s="71">
        <v>175</v>
      </c>
      <c r="G40" s="31">
        <v>-4832.5</v>
      </c>
      <c r="H40" s="31">
        <v>-3957.5</v>
      </c>
      <c r="I40" s="31">
        <v>-3082.5</v>
      </c>
      <c r="J40" s="31">
        <v>-2207.5</v>
      </c>
      <c r="K40" s="31">
        <v>-1332.5</v>
      </c>
      <c r="L40" s="31">
        <v>-457.5</v>
      </c>
      <c r="M40" s="66">
        <v>417.5</v>
      </c>
      <c r="N40" s="31">
        <v>1292.5</v>
      </c>
      <c r="O40" s="31">
        <v>2167.5</v>
      </c>
      <c r="P40" s="31">
        <v>3042.5</v>
      </c>
      <c r="Q40" s="31">
        <v>3917.5</v>
      </c>
    </row>
    <row r="1048550" spans="16384:16384" x14ac:dyDescent="0.2">
      <c r="XFD1048550" cm="1">
        <f t="array" ref="XFD1048550">solver_pre</f>
        <v>9.9999999999999995E-7</v>
      </c>
    </row>
    <row r="1048551" spans="16384:16384" x14ac:dyDescent="0.2">
      <c r="XFD1048551" cm="1">
        <f t="array" ref="XFD1048551">solver_scl</f>
        <v>1</v>
      </c>
    </row>
    <row r="1048552" spans="16384:16384" x14ac:dyDescent="0.2">
      <c r="XFD1048552" cm="1">
        <f t="array" ref="XFD1048552">solver_rlx</f>
        <v>2</v>
      </c>
    </row>
    <row r="1048553" spans="16384:16384" x14ac:dyDescent="0.2">
      <c r="XFD1048553" cm="1">
        <f t="array" ref="XFD1048553">solver_tol</f>
        <v>0.01</v>
      </c>
    </row>
    <row r="1048554" spans="16384:16384" x14ac:dyDescent="0.2">
      <c r="XFD1048554" cm="1">
        <f t="array" ref="XFD1048554">solver_cvg</f>
        <v>1E-4</v>
      </c>
    </row>
    <row r="1048555" spans="16384:16384" x14ac:dyDescent="0.2">
      <c r="XFD1048555" t="e" cm="1">
        <f t="array" ref="XFD1048555">AREAS(solver_adj1)</f>
        <v>#NAME?</v>
      </c>
    </row>
    <row r="1048556" spans="16384:16384" x14ac:dyDescent="0.2">
      <c r="XFD1048556" cm="1">
        <f t="array" ref="XFD1048556">solver_ssz</f>
        <v>100</v>
      </c>
    </row>
    <row r="1048557" spans="16384:16384" x14ac:dyDescent="0.2">
      <c r="XFD1048557" cm="1">
        <f t="array" ref="XFD1048557">solver_rsd</f>
        <v>0</v>
      </c>
    </row>
    <row r="1048558" spans="16384:16384" x14ac:dyDescent="0.2">
      <c r="XFD1048558" cm="1">
        <f t="array" ref="XFD1048558">solver_mrt</f>
        <v>7.4999999999999997E-2</v>
      </c>
    </row>
    <row r="1048559" spans="16384:16384" x14ac:dyDescent="0.2">
      <c r="XFD1048559" cm="1">
        <f t="array" ref="XFD1048559">solver_mni</f>
        <v>30</v>
      </c>
    </row>
    <row r="1048560" spans="16384:16384" x14ac:dyDescent="0.2">
      <c r="XFD1048560" cm="1">
        <f t="array" ref="XFD1048560">solver_rbv</f>
        <v>1</v>
      </c>
    </row>
    <row r="1048561" spans="16384:16384" x14ac:dyDescent="0.2">
      <c r="XFD1048561" cm="1">
        <f t="array" ref="XFD1048561">solver_neg</f>
        <v>1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scenarios current="0" sqref="C26 C28 B21">
    <scenario name="$9000 Rental Cost" locked="1" count="1" user="Microsoft Office User" comment="Created by Microsoft Office User on 12/9/2024">
      <inputCells r="B21" val="9000" numFmtId="164"/>
    </scenario>
    <scenario name="$10000 Rental Cost" locked="1" count="1" user="Microsoft Office User" comment="Created by Microsoft Office User on 12/9/2024">
      <inputCells r="B21" val="10000" numFmtId="164"/>
    </scenario>
  </scenarios>
  <mergeCells count="4">
    <mergeCell ref="A3:B3"/>
    <mergeCell ref="F3:I3"/>
    <mergeCell ref="F23:Q23"/>
    <mergeCell ref="A1:I1"/>
  </mergeCells>
  <pageMargins left="0.7" right="0.7" top="0.75" bottom="0.75" header="0.3" footer="0.3"/>
  <legacy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6EC09E66-7148-984B-98B5-69001C9D006D}">
          <xm:f>'Flagler Data'!1:1048576</xm:f>
        </x15:webExtension>
        <x15:webExtension appRef="{99C6F4F6-261A-314E-8BA1-E620163AA43D}">
          <xm:f>'Flagler Data'!XFD1048550:XFD1048575</xm:f>
        </x15:webExtension>
        <x15:webExtension appRef="{1294A243-AABE-1D48-B8F8-85BEF3929635}">
          <xm:f>'Flagler Data'!$C$28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FB12FF9BCC04A943EDF2B58DC4D1E" ma:contentTypeVersion="6" ma:contentTypeDescription="Create a new document." ma:contentTypeScope="" ma:versionID="9ae76fe2192026df2c73aa89b051b17d">
  <xsd:schema xmlns:xsd="http://www.w3.org/2001/XMLSchema" xmlns:xs="http://www.w3.org/2001/XMLSchema" xmlns:p="http://schemas.microsoft.com/office/2006/metadata/properties" xmlns:ns3="f3a80e1f-9427-427e-ab40-27b906d1aaff" targetNamespace="http://schemas.microsoft.com/office/2006/metadata/properties" ma:root="true" ma:fieldsID="1a2d73b9d95c78c893b3c9fc261a3105" ns3:_="">
    <xsd:import namespace="f3a80e1f-9427-427e-ab40-27b906d1aa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80e1f-9427-427e-ab40-27b906d1a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a80e1f-9427-427e-ab40-27b906d1aa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2C9609-781C-49DF-A37A-DC093C3F4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80e1f-9427-427e-ab40-27b906d1a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F145A-5D5C-4053-9635-0FE14EA6ADAC}">
  <ds:schemaRefs>
    <ds:schemaRef ds:uri="http://purl.org/dc/terms/"/>
    <ds:schemaRef ds:uri="http://schemas.openxmlformats.org/package/2006/metadata/core-properties"/>
    <ds:schemaRef ds:uri="http://purl.org/dc/dcmitype/"/>
    <ds:schemaRef ds:uri="f3a80e1f-9427-427e-ab40-27b906d1aaff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F535B5E-77C2-4BF8-8C29-52A0685D1F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size="40" baseType="lpstr">
      <vt:lpstr>Cover</vt:lpstr>
      <vt:lpstr>Valentine's Day Data (Capstone)</vt:lpstr>
      <vt:lpstr>Scenario Summary (Capstone)</vt:lpstr>
      <vt:lpstr>Answer Report (Capstone)</vt:lpstr>
      <vt:lpstr>Question Answers (Capstone)</vt:lpstr>
      <vt:lpstr>Answer Report (Flagler Data)</vt:lpstr>
      <vt:lpstr>Scenario Summary (Flagler Data)</vt:lpstr>
      <vt:lpstr>Flagler Data</vt:lpstr>
      <vt:lpstr>Advertising</vt:lpstr>
      <vt:lpstr>Attendees_Using_Valet</vt:lpstr>
      <vt:lpstr>Balance</vt:lpstr>
      <vt:lpstr>Ballroom_rental</vt:lpstr>
      <vt:lpstr>Ballroom_Rental_Fee</vt:lpstr>
      <vt:lpstr>Caterer_s_Meal_Cost_per_Person</vt:lpstr>
      <vt:lpstr>Chairs_Table_Setup</vt:lpstr>
      <vt:lpstr>Cleanup_Costs</vt:lpstr>
      <vt:lpstr>Contingency</vt:lpstr>
      <vt:lpstr>Cost_per_Chair_Setup</vt:lpstr>
      <vt:lpstr>Decorations</vt:lpstr>
      <vt:lpstr>DJ_Cost</vt:lpstr>
      <vt:lpstr>Expenses</vt:lpstr>
      <vt:lpstr>Maxium_Attendees</vt:lpstr>
      <vt:lpstr>Maxium_Parking_Stalls</vt:lpstr>
      <vt:lpstr>Maxium_Ticket_Price</vt:lpstr>
      <vt:lpstr>Meal_Cost</vt:lpstr>
      <vt:lpstr>Minimum_Ticket_Price</vt:lpstr>
      <vt:lpstr>No._of_Attendees</vt:lpstr>
      <vt:lpstr>Student_Club_Contributions</vt:lpstr>
      <vt:lpstr>Ticket_Price</vt:lpstr>
      <vt:lpstr>Ticket_Price_per_Person</vt:lpstr>
      <vt:lpstr>Ticket_Revenue</vt:lpstr>
      <vt:lpstr>Total_Balance</vt:lpstr>
      <vt:lpstr>Total_Cost</vt:lpstr>
      <vt:lpstr>Total_Expenses</vt:lpstr>
      <vt:lpstr>Total_Income</vt:lpstr>
      <vt:lpstr>Total_Income2</vt:lpstr>
      <vt:lpstr>Total_Profit</vt:lpstr>
      <vt:lpstr>Total_Revenue</vt:lpstr>
      <vt:lpstr>Valet_Parking</vt:lpstr>
      <vt:lpstr>Valet_Parking_Per_Car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Schmotzer, Kasey Lynn</dc:creator>
  <cp:keywords/>
  <dc:description/>
  <cp:lastModifiedBy>Hines, Gavin Lanier</cp:lastModifiedBy>
  <cp:revision/>
  <dcterms:created xsi:type="dcterms:W3CDTF">2024-11-05T16:51:46Z</dcterms:created>
  <dcterms:modified xsi:type="dcterms:W3CDTF">2025-10-27T14:26:30Z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0x010100D8CFB12FF9BCC04A943EDF2B58DC4D1E</vt:lpwstr>
  </property>
</Properties>
</file>